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RESPALDO D\MaryC 2023\Desktop\Cuenta Anual 2025\0362\"/>
    </mc:Choice>
  </mc:AlternateContent>
  <xr:revisionPtr revIDLastSave="0" documentId="13_ncr:1_{B7CD373C-8E90-46F0-A5E5-7E46D346C620}" xr6:coauthVersionLast="47" xr6:coauthVersionMax="47" xr10:uidLastSave="{00000000-0000-0000-0000-000000000000}"/>
  <bookViews>
    <workbookView xWindow="-108" yWindow="-108" windowWidth="23256" windowHeight="12456" activeTab="3" xr2:uid="{00000000-000D-0000-FFFF-FFFF00000000}"/>
  </bookViews>
  <sheets>
    <sheet name="INMUEBLES" sheetId="6" r:id="rId1"/>
    <sheet name=" A" sheetId="7" r:id="rId2"/>
    <sheet name="MUEBLES" sheetId="1" r:id="rId3"/>
    <sheet name="B" sheetId="2" r:id="rId4"/>
    <sheet name="INTANGIBLES" sheetId="3" r:id="rId5"/>
    <sheet name="C" sheetId="5" r:id="rId6"/>
  </sheets>
  <definedNames>
    <definedName name="_xlnm.Print_Area" localSheetId="3">B!$A$1:$N$521</definedName>
    <definedName name="_xlnm.Print_Area" localSheetId="5">'C'!$A$1:$K$96</definedName>
    <definedName name="_xlnm.Print_Area" localSheetId="0">INMUEBLES!$A$1:$E$38</definedName>
    <definedName name="_xlnm.Print_Titles" localSheetId="1">' A'!$2:$4</definedName>
    <definedName name="_xlnm.Print_Titles" localSheetId="3">B!$2:$5</definedName>
    <definedName name="_xlnm.Print_Titles" localSheetId="5">'C'!$1:$4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2" i="2" l="1"/>
  <c r="I504" i="2"/>
  <c r="E18" i="1"/>
  <c r="I77" i="5" l="1"/>
  <c r="D1624" i="7" l="1"/>
  <c r="N1612" i="7"/>
  <c r="N1611" i="7"/>
  <c r="N1610" i="7"/>
  <c r="N1609" i="7"/>
  <c r="N1614" i="7" s="1"/>
  <c r="N1600" i="7"/>
  <c r="N1599" i="7"/>
  <c r="N1598" i="7"/>
  <c r="N1597" i="7"/>
  <c r="N1596" i="7"/>
  <c r="N1595" i="7"/>
  <c r="N1602" i="7" s="1"/>
  <c r="N1616" i="7" s="1"/>
  <c r="N1583" i="7"/>
  <c r="N1585" i="7" s="1"/>
  <c r="N1575" i="7"/>
  <c r="N1577" i="7" s="1"/>
  <c r="N1587" i="7" s="1"/>
  <c r="N1563" i="7"/>
  <c r="N1562" i="7"/>
  <c r="N1561" i="7"/>
  <c r="N1560" i="7"/>
  <c r="N1559" i="7"/>
  <c r="N1558" i="7"/>
  <c r="N1557" i="7"/>
  <c r="N1556" i="7"/>
  <c r="N1555" i="7"/>
  <c r="N1554" i="7"/>
  <c r="N1553" i="7"/>
  <c r="N1552" i="7"/>
  <c r="N1565" i="7" s="1"/>
  <c r="N1567" i="7" s="1"/>
  <c r="N1551" i="7"/>
  <c r="N1550" i="7"/>
  <c r="N1537" i="7"/>
  <c r="N1539" i="7" s="1"/>
  <c r="N1529" i="7"/>
  <c r="N1531" i="7" s="1"/>
  <c r="N1521" i="7"/>
  <c r="N1523" i="7" s="1"/>
  <c r="N1513" i="7"/>
  <c r="N1515" i="7" s="1"/>
  <c r="N1505" i="7"/>
  <c r="N1507" i="7" s="1"/>
  <c r="N1497" i="7"/>
  <c r="N1499" i="7" s="1"/>
  <c r="N1491" i="7"/>
  <c r="N1489" i="7"/>
  <c r="N1481" i="7"/>
  <c r="N1483" i="7" s="1"/>
  <c r="N1473" i="7"/>
  <c r="N1475" i="7" s="1"/>
  <c r="N1465" i="7"/>
  <c r="N1467" i="7" s="1"/>
  <c r="N1457" i="7"/>
  <c r="N1459" i="7" s="1"/>
  <c r="N1449" i="7"/>
  <c r="N1451" i="7" s="1"/>
  <c r="N1441" i="7"/>
  <c r="N1443" i="7" s="1"/>
  <c r="N1433" i="7"/>
  <c r="N1435" i="7" s="1"/>
  <c r="N1427" i="7"/>
  <c r="N1425" i="7"/>
  <c r="N1417" i="7"/>
  <c r="N1419" i="7" s="1"/>
  <c r="N1409" i="7"/>
  <c r="N1408" i="7"/>
  <c r="N1407" i="7"/>
  <c r="N1406" i="7"/>
  <c r="N1411" i="7" s="1"/>
  <c r="N1398" i="7"/>
  <c r="N1397" i="7"/>
  <c r="N1396" i="7"/>
  <c r="N1400" i="7" s="1"/>
  <c r="N1390" i="7"/>
  <c r="N1388" i="7"/>
  <c r="N1387" i="7"/>
  <c r="N1386" i="7"/>
  <c r="N1385" i="7"/>
  <c r="N1377" i="7"/>
  <c r="N1376" i="7"/>
  <c r="N1375" i="7"/>
  <c r="N1374" i="7"/>
  <c r="N1373" i="7"/>
  <c r="N1372" i="7"/>
  <c r="N1379" i="7" s="1"/>
  <c r="N1364" i="7"/>
  <c r="N1366" i="7" s="1"/>
  <c r="N1356" i="7"/>
  <c r="N1358" i="7" s="1"/>
  <c r="N1350" i="7"/>
  <c r="N1348" i="7"/>
  <c r="N1340" i="7"/>
  <c r="N1342" i="7" s="1"/>
  <c r="N1339" i="7"/>
  <c r="N1331" i="7"/>
  <c r="N1330" i="7"/>
  <c r="N1333" i="7" s="1"/>
  <c r="N1322" i="7"/>
  <c r="N1321" i="7"/>
  <c r="N1320" i="7"/>
  <c r="N1319" i="7"/>
  <c r="N1324" i="7" s="1"/>
  <c r="N1311" i="7"/>
  <c r="N1313" i="7" s="1"/>
  <c r="N1303" i="7"/>
  <c r="N1305" i="7" s="1"/>
  <c r="N1295" i="7"/>
  <c r="N1297" i="7" s="1"/>
  <c r="N1289" i="7"/>
  <c r="N1287" i="7"/>
  <c r="N1279" i="7"/>
  <c r="N1278" i="7"/>
  <c r="N1277" i="7"/>
  <c r="N1276" i="7"/>
  <c r="N1275" i="7"/>
  <c r="N1274" i="7"/>
  <c r="N1273" i="7"/>
  <c r="N1281" i="7" s="1"/>
  <c r="N1265" i="7"/>
  <c r="N1264" i="7"/>
  <c r="N1263" i="7"/>
  <c r="N1267" i="7" s="1"/>
  <c r="N1262" i="7"/>
  <c r="N1261" i="7"/>
  <c r="N1260" i="7"/>
  <c r="N1252" i="7"/>
  <c r="N1251" i="7"/>
  <c r="N1250" i="7"/>
  <c r="N1249" i="7"/>
  <c r="N1248" i="7"/>
  <c r="N1254" i="7" s="1"/>
  <c r="N1240" i="7"/>
  <c r="N1239" i="7"/>
  <c r="N1238" i="7"/>
  <c r="N1237" i="7"/>
  <c r="N1236" i="7"/>
  <c r="N1235" i="7"/>
  <c r="N1242" i="7" s="1"/>
  <c r="N1227" i="7"/>
  <c r="N1226" i="7"/>
  <c r="N1225" i="7"/>
  <c r="N1224" i="7"/>
  <c r="N1229" i="7" s="1"/>
  <c r="N1216" i="7"/>
  <c r="N1215" i="7"/>
  <c r="N1214" i="7"/>
  <c r="N1213" i="7"/>
  <c r="N1212" i="7"/>
  <c r="N1211" i="7"/>
  <c r="N1210" i="7"/>
  <c r="N1209" i="7"/>
  <c r="N1208" i="7"/>
  <c r="N1218" i="7" s="1"/>
  <c r="N1202" i="7"/>
  <c r="N1200" i="7"/>
  <c r="N1199" i="7"/>
  <c r="N1198" i="7"/>
  <c r="N1197" i="7"/>
  <c r="N1196" i="7"/>
  <c r="N1195" i="7"/>
  <c r="N1187" i="7"/>
  <c r="N1186" i="7"/>
  <c r="N1185" i="7"/>
  <c r="N1184" i="7"/>
  <c r="N1183" i="7"/>
  <c r="N1182" i="7"/>
  <c r="N1181" i="7"/>
  <c r="N1189" i="7" s="1"/>
  <c r="N1173" i="7"/>
  <c r="N1175" i="7" s="1"/>
  <c r="N1172" i="7"/>
  <c r="N1171" i="7"/>
  <c r="N1170" i="7"/>
  <c r="N1169" i="7"/>
  <c r="N1168" i="7"/>
  <c r="N1167" i="7"/>
  <c r="N1166" i="7"/>
  <c r="N1165" i="7"/>
  <c r="N1164" i="7"/>
  <c r="N1156" i="7"/>
  <c r="N1155" i="7"/>
  <c r="N1154" i="7"/>
  <c r="N1153" i="7"/>
  <c r="N1152" i="7"/>
  <c r="N1151" i="7"/>
  <c r="N1158" i="7" s="1"/>
  <c r="N1150" i="7"/>
  <c r="N1149" i="7"/>
  <c r="N1143" i="7"/>
  <c r="N1141" i="7"/>
  <c r="N1140" i="7"/>
  <c r="N1139" i="7"/>
  <c r="N1131" i="7"/>
  <c r="N1130" i="7"/>
  <c r="N1129" i="7"/>
  <c r="N1128" i="7"/>
  <c r="N1127" i="7"/>
  <c r="N1126" i="7"/>
  <c r="N1125" i="7"/>
  <c r="N1133" i="7" s="1"/>
  <c r="N1117" i="7"/>
  <c r="N1119" i="7" s="1"/>
  <c r="N1116" i="7"/>
  <c r="N1115" i="7"/>
  <c r="N1114" i="7"/>
  <c r="N1106" i="7"/>
  <c r="N1108" i="7" s="1"/>
  <c r="N1098" i="7"/>
  <c r="N1100" i="7" s="1"/>
  <c r="N1090" i="7"/>
  <c r="N1092" i="7" s="1"/>
  <c r="N1084" i="7"/>
  <c r="N1082" i="7"/>
  <c r="N1074" i="7"/>
  <c r="N1076" i="7" s="1"/>
  <c r="N1066" i="7"/>
  <c r="N1068" i="7" s="1"/>
  <c r="N1060" i="7"/>
  <c r="N1058" i="7"/>
  <c r="N1050" i="7"/>
  <c r="N1052" i="7" s="1"/>
  <c r="N1042" i="7"/>
  <c r="N1044" i="7" s="1"/>
  <c r="N1034" i="7"/>
  <c r="N1033" i="7"/>
  <c r="N1032" i="7"/>
  <c r="N1031" i="7"/>
  <c r="N1030" i="7"/>
  <c r="N1029" i="7"/>
  <c r="N1036" i="7" s="1"/>
  <c r="N1021" i="7"/>
  <c r="N1023" i="7" s="1"/>
  <c r="N1013" i="7"/>
  <c r="N1015" i="7" s="1"/>
  <c r="N1005" i="7"/>
  <c r="N1007" i="7" s="1"/>
  <c r="N999" i="7"/>
  <c r="N997" i="7"/>
  <c r="N989" i="7"/>
  <c r="N991" i="7" s="1"/>
  <c r="N981" i="7"/>
  <c r="N983" i="7" s="1"/>
  <c r="N973" i="7"/>
  <c r="N975" i="7" s="1"/>
  <c r="N965" i="7"/>
  <c r="N967" i="7" s="1"/>
  <c r="N957" i="7"/>
  <c r="N959" i="7" s="1"/>
  <c r="N949" i="7"/>
  <c r="N951" i="7" s="1"/>
  <c r="N941" i="7"/>
  <c r="N940" i="7"/>
  <c r="N939" i="7"/>
  <c r="N943" i="7" s="1"/>
  <c r="N931" i="7"/>
  <c r="N933" i="7" s="1"/>
  <c r="N923" i="7"/>
  <c r="N925" i="7" s="1"/>
  <c r="N915" i="7"/>
  <c r="N917" i="7" s="1"/>
  <c r="N907" i="7"/>
  <c r="N909" i="7" s="1"/>
  <c r="N899" i="7"/>
  <c r="N898" i="7"/>
  <c r="N897" i="7"/>
  <c r="N901" i="7" s="1"/>
  <c r="N896" i="7"/>
  <c r="N895" i="7"/>
  <c r="N894" i="7"/>
  <c r="N893" i="7"/>
  <c r="N892" i="7"/>
  <c r="N891" i="7"/>
  <c r="N890" i="7"/>
  <c r="N889" i="7"/>
  <c r="N888" i="7"/>
  <c r="N880" i="7"/>
  <c r="N879" i="7"/>
  <c r="N878" i="7"/>
  <c r="N877" i="7"/>
  <c r="N876" i="7"/>
  <c r="N875" i="7"/>
  <c r="N874" i="7"/>
  <c r="N873" i="7"/>
  <c r="N872" i="7"/>
  <c r="N871" i="7"/>
  <c r="N870" i="7"/>
  <c r="N869" i="7"/>
  <c r="N868" i="7"/>
  <c r="N867" i="7"/>
  <c r="N866" i="7"/>
  <c r="N865" i="7"/>
  <c r="N864" i="7"/>
  <c r="N863" i="7"/>
  <c r="N862" i="7"/>
  <c r="N861" i="7"/>
  <c r="N860" i="7"/>
  <c r="N859" i="7"/>
  <c r="N858" i="7"/>
  <c r="N857" i="7"/>
  <c r="N856" i="7"/>
  <c r="N855" i="7"/>
  <c r="N854" i="7"/>
  <c r="N853" i="7"/>
  <c r="N852" i="7"/>
  <c r="N851" i="7"/>
  <c r="N850" i="7"/>
  <c r="N849" i="7"/>
  <c r="N882" i="7" s="1"/>
  <c r="N841" i="7"/>
  <c r="N840" i="7"/>
  <c r="N839" i="7"/>
  <c r="N843" i="7" s="1"/>
  <c r="N831" i="7"/>
  <c r="N833" i="7" s="1"/>
  <c r="N830" i="7"/>
  <c r="N829" i="7"/>
  <c r="N823" i="7"/>
  <c r="N821" i="7"/>
  <c r="N820" i="7"/>
  <c r="N819" i="7"/>
  <c r="N818" i="7"/>
  <c r="N810" i="7"/>
  <c r="N809" i="7"/>
  <c r="N808" i="7"/>
  <c r="N807" i="7"/>
  <c r="N812" i="7" s="1"/>
  <c r="N799" i="7"/>
  <c r="N798" i="7"/>
  <c r="N797" i="7"/>
  <c r="N801" i="7" s="1"/>
  <c r="N796" i="7"/>
  <c r="N795" i="7"/>
  <c r="N794" i="7"/>
  <c r="N793" i="7"/>
  <c r="N792" i="7"/>
  <c r="N791" i="7"/>
  <c r="N783" i="7"/>
  <c r="N785" i="7" s="1"/>
  <c r="N775" i="7"/>
  <c r="N774" i="7"/>
  <c r="N773" i="7"/>
  <c r="N777" i="7" s="1"/>
  <c r="N765" i="7"/>
  <c r="N764" i="7"/>
  <c r="N763" i="7"/>
  <c r="N762" i="7"/>
  <c r="N761" i="7"/>
  <c r="N760" i="7"/>
  <c r="N759" i="7"/>
  <c r="N758" i="7"/>
  <c r="N757" i="7"/>
  <c r="N756" i="7"/>
  <c r="N755" i="7"/>
  <c r="N754" i="7"/>
  <c r="N753" i="7"/>
  <c r="N752" i="7"/>
  <c r="N751" i="7"/>
  <c r="N750" i="7"/>
  <c r="N749" i="7"/>
  <c r="N748" i="7"/>
  <c r="N767" i="7" s="1"/>
  <c r="N742" i="7"/>
  <c r="N740" i="7"/>
  <c r="N739" i="7"/>
  <c r="N738" i="7"/>
  <c r="N737" i="7"/>
  <c r="N736" i="7"/>
  <c r="N728" i="7"/>
  <c r="N727" i="7"/>
  <c r="N730" i="7" s="1"/>
  <c r="N719" i="7"/>
  <c r="N718" i="7"/>
  <c r="N717" i="7"/>
  <c r="N716" i="7"/>
  <c r="N715" i="7"/>
  <c r="N714" i="7"/>
  <c r="N713" i="7"/>
  <c r="N712" i="7"/>
  <c r="N711" i="7"/>
  <c r="N721" i="7" s="1"/>
  <c r="N705" i="7"/>
  <c r="N703" i="7"/>
  <c r="N702" i="7"/>
  <c r="N701" i="7"/>
  <c r="N700" i="7"/>
  <c r="N692" i="7"/>
  <c r="N691" i="7"/>
  <c r="N690" i="7"/>
  <c r="N689" i="7"/>
  <c r="N688" i="7"/>
  <c r="N687" i="7"/>
  <c r="N694" i="7" s="1"/>
  <c r="N679" i="7"/>
  <c r="N681" i="7" s="1"/>
  <c r="N678" i="7"/>
  <c r="N677" i="7"/>
  <c r="N676" i="7"/>
  <c r="N675" i="7"/>
  <c r="N674" i="7"/>
  <c r="N673" i="7"/>
  <c r="N665" i="7"/>
  <c r="N664" i="7"/>
  <c r="N667" i="7" s="1"/>
  <c r="N658" i="7"/>
  <c r="N656" i="7"/>
  <c r="N655" i="7"/>
  <c r="N647" i="7"/>
  <c r="N646" i="7"/>
  <c r="N649" i="7" s="1"/>
  <c r="N634" i="7"/>
  <c r="N633" i="7"/>
  <c r="N636" i="7" s="1"/>
  <c r="N625" i="7"/>
  <c r="N627" i="7" s="1"/>
  <c r="N617" i="7"/>
  <c r="N619" i="7" s="1"/>
  <c r="N609" i="7"/>
  <c r="N611" i="7" s="1"/>
  <c r="N603" i="7"/>
  <c r="N601" i="7"/>
  <c r="N593" i="7"/>
  <c r="N595" i="7" s="1"/>
  <c r="N584" i="7"/>
  <c r="N586" i="7" s="1"/>
  <c r="N578" i="7"/>
  <c r="N576" i="7"/>
  <c r="N567" i="7"/>
  <c r="N569" i="7" s="1"/>
  <c r="N558" i="7"/>
  <c r="N557" i="7"/>
  <c r="N556" i="7"/>
  <c r="N555" i="7"/>
  <c r="N560" i="7" s="1"/>
  <c r="N547" i="7"/>
  <c r="N549" i="7" s="1"/>
  <c r="N539" i="7"/>
  <c r="N541" i="7" s="1"/>
  <c r="N531" i="7"/>
  <c r="N530" i="7"/>
  <c r="N529" i="7"/>
  <c r="N533" i="7" s="1"/>
  <c r="N528" i="7"/>
  <c r="N520" i="7"/>
  <c r="N522" i="7" s="1"/>
  <c r="N519" i="7"/>
  <c r="N518" i="7"/>
  <c r="N517" i="7"/>
  <c r="N516" i="7"/>
  <c r="N515" i="7"/>
  <c r="N507" i="7"/>
  <c r="N506" i="7"/>
  <c r="N505" i="7"/>
  <c r="N509" i="7" s="1"/>
  <c r="N497" i="7"/>
  <c r="N496" i="7"/>
  <c r="N495" i="7"/>
  <c r="N499" i="7" s="1"/>
  <c r="N494" i="7"/>
  <c r="N493" i="7"/>
  <c r="N492" i="7"/>
  <c r="N484" i="7"/>
  <c r="N483" i="7"/>
  <c r="N486" i="7" s="1"/>
  <c r="N475" i="7"/>
  <c r="N474" i="7"/>
  <c r="N473" i="7"/>
  <c r="N477" i="7" s="1"/>
  <c r="N465" i="7"/>
  <c r="N464" i="7"/>
  <c r="N463" i="7"/>
  <c r="N462" i="7"/>
  <c r="N461" i="7"/>
  <c r="N467" i="7" s="1"/>
  <c r="N460" i="7"/>
  <c r="N452" i="7"/>
  <c r="N454" i="7" s="1"/>
  <c r="N451" i="7"/>
  <c r="N450" i="7"/>
  <c r="N442" i="7"/>
  <c r="N441" i="7"/>
  <c r="N440" i="7"/>
  <c r="N439" i="7"/>
  <c r="N438" i="7"/>
  <c r="N437" i="7"/>
  <c r="N436" i="7"/>
  <c r="N444" i="7" s="1"/>
  <c r="N428" i="7"/>
  <c r="N427" i="7"/>
  <c r="N430" i="7" s="1"/>
  <c r="N426" i="7"/>
  <c r="N425" i="7"/>
  <c r="N424" i="7"/>
  <c r="N423" i="7"/>
  <c r="N422" i="7"/>
  <c r="N414" i="7"/>
  <c r="N413" i="7"/>
  <c r="N412" i="7"/>
  <c r="N416" i="7" s="1"/>
  <c r="N404" i="7"/>
  <c r="N403" i="7"/>
  <c r="N402" i="7"/>
  <c r="N406" i="7" s="1"/>
  <c r="N394" i="7"/>
  <c r="N393" i="7"/>
  <c r="N396" i="7" s="1"/>
  <c r="N392" i="7"/>
  <c r="N384" i="7"/>
  <c r="N386" i="7" s="1"/>
  <c r="N383" i="7"/>
  <c r="N375" i="7"/>
  <c r="N374" i="7"/>
  <c r="N373" i="7"/>
  <c r="N377" i="7" s="1"/>
  <c r="N365" i="7"/>
  <c r="N367" i="7" s="1"/>
  <c r="N357" i="7"/>
  <c r="N359" i="7" s="1"/>
  <c r="N349" i="7"/>
  <c r="N351" i="7" s="1"/>
  <c r="N341" i="7"/>
  <c r="N343" i="7" s="1"/>
  <c r="N333" i="7"/>
  <c r="N332" i="7"/>
  <c r="N335" i="7" s="1"/>
  <c r="N324" i="7"/>
  <c r="N326" i="7" s="1"/>
  <c r="N316" i="7"/>
  <c r="N315" i="7"/>
  <c r="N314" i="7"/>
  <c r="N318" i="7" s="1"/>
  <c r="N306" i="7"/>
  <c r="N305" i="7"/>
  <c r="N304" i="7"/>
  <c r="N303" i="7"/>
  <c r="N302" i="7"/>
  <c r="N301" i="7"/>
  <c r="N308" i="7" s="1"/>
  <c r="N300" i="7"/>
  <c r="N292" i="7"/>
  <c r="N294" i="7" s="1"/>
  <c r="N291" i="7"/>
  <c r="N290" i="7"/>
  <c r="N289" i="7"/>
  <c r="N281" i="7"/>
  <c r="N280" i="7"/>
  <c r="N279" i="7"/>
  <c r="N283" i="7" s="1"/>
  <c r="N271" i="7"/>
  <c r="N270" i="7"/>
  <c r="N269" i="7"/>
  <c r="N273" i="7" s="1"/>
  <c r="N261" i="7"/>
  <c r="N263" i="7" s="1"/>
  <c r="N260" i="7"/>
  <c r="N252" i="7"/>
  <c r="N251" i="7"/>
  <c r="N250" i="7"/>
  <c r="N249" i="7"/>
  <c r="N248" i="7"/>
  <c r="N247" i="7"/>
  <c r="N246" i="7"/>
  <c r="N245" i="7"/>
  <c r="N254" i="7" s="1"/>
  <c r="N237" i="7"/>
  <c r="N236" i="7"/>
  <c r="N235" i="7"/>
  <c r="N234" i="7"/>
  <c r="N233" i="7"/>
  <c r="N239" i="7" s="1"/>
  <c r="N232" i="7"/>
  <c r="N231" i="7"/>
  <c r="N224" i="7"/>
  <c r="N222" i="7"/>
  <c r="N221" i="7"/>
  <c r="N213" i="7"/>
  <c r="N212" i="7"/>
  <c r="N211" i="7"/>
  <c r="N210" i="7"/>
  <c r="N215" i="7" s="1"/>
  <c r="N202" i="7"/>
  <c r="N204" i="7" s="1"/>
  <c r="N194" i="7"/>
  <c r="N193" i="7"/>
  <c r="N196" i="7" s="1"/>
  <c r="N187" i="7"/>
  <c r="N185" i="7"/>
  <c r="N184" i="7"/>
  <c r="N178" i="7"/>
  <c r="N176" i="7"/>
  <c r="N175" i="7"/>
  <c r="N167" i="7"/>
  <c r="N166" i="7"/>
  <c r="N165" i="7"/>
  <c r="N164" i="7"/>
  <c r="N163" i="7"/>
  <c r="N162" i="7"/>
  <c r="N161" i="7"/>
  <c r="N169" i="7" s="1"/>
  <c r="N153" i="7"/>
  <c r="N155" i="7" s="1"/>
  <c r="N147" i="7"/>
  <c r="N145" i="7"/>
  <c r="N137" i="7"/>
  <c r="N139" i="7" s="1"/>
  <c r="N136" i="7"/>
  <c r="N135" i="7"/>
  <c r="N127" i="7"/>
  <c r="N126" i="7"/>
  <c r="N125" i="7"/>
  <c r="N124" i="7"/>
  <c r="N129" i="7" s="1"/>
  <c r="N116" i="7"/>
  <c r="N115" i="7"/>
  <c r="N114" i="7"/>
  <c r="N113" i="7"/>
  <c r="N118" i="7" s="1"/>
  <c r="N107" i="7"/>
  <c r="N105" i="7"/>
  <c r="N104" i="7"/>
  <c r="N103" i="7"/>
  <c r="N102" i="7"/>
  <c r="N94" i="7"/>
  <c r="N93" i="7"/>
  <c r="N96" i="7" s="1"/>
  <c r="N85" i="7"/>
  <c r="N84" i="7"/>
  <c r="N87" i="7" s="1"/>
  <c r="N76" i="7"/>
  <c r="N75" i="7"/>
  <c r="N78" i="7" s="1"/>
  <c r="N67" i="7"/>
  <c r="N66" i="7"/>
  <c r="N69" i="7" s="1"/>
  <c r="N65" i="7"/>
  <c r="J49"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51" i="7" s="1"/>
  <c r="N16" i="7"/>
  <c r="N15" i="7"/>
  <c r="N14" i="7"/>
  <c r="N13" i="7"/>
  <c r="E23" i="6"/>
  <c r="E22" i="6"/>
  <c r="E21" i="6"/>
  <c r="E20" i="6"/>
  <c r="E19" i="6"/>
  <c r="E18" i="6"/>
  <c r="E16" i="6"/>
  <c r="E15" i="6"/>
  <c r="C15" i="6"/>
  <c r="E13" i="6"/>
  <c r="N638" i="7" l="1"/>
  <c r="N1542" i="7"/>
  <c r="N1619" i="7" s="1"/>
  <c r="N1621" i="7" s="1"/>
  <c r="N49" i="7"/>
  <c r="I75" i="5" l="1"/>
  <c r="I62" i="5"/>
  <c r="I16" i="5"/>
  <c r="I371" i="2" l="1"/>
  <c r="E16" i="3"/>
  <c r="E15" i="3"/>
  <c r="E14" i="3"/>
  <c r="E13" i="3"/>
  <c r="E11" i="3" s="1"/>
  <c r="E12" i="3"/>
  <c r="D11" i="3"/>
  <c r="C11" i="3"/>
  <c r="I481" i="2"/>
  <c r="I472" i="2"/>
  <c r="I458" i="2"/>
  <c r="I440" i="2"/>
  <c r="I421" i="2"/>
  <c r="I412" i="2"/>
  <c r="I397" i="2"/>
  <c r="I395" i="2"/>
  <c r="I380" i="2"/>
  <c r="I382" i="2" s="1"/>
  <c r="I281" i="2"/>
  <c r="I272" i="2"/>
  <c r="I254" i="2"/>
  <c r="I243" i="2"/>
  <c r="I231" i="2"/>
  <c r="I222" i="2"/>
  <c r="I203" i="2"/>
  <c r="I140" i="2"/>
  <c r="I139" i="2"/>
  <c r="I113" i="2"/>
  <c r="I101" i="2"/>
  <c r="I84" i="2"/>
  <c r="I83" i="2"/>
  <c r="I82" i="2"/>
  <c r="I79" i="2"/>
  <c r="I78" i="2"/>
  <c r="I77" i="2"/>
  <c r="I76" i="2"/>
  <c r="I75" i="2"/>
  <c r="I74" i="2"/>
  <c r="I73" i="2"/>
  <c r="I61" i="2"/>
  <c r="I60" i="2"/>
  <c r="I57" i="2"/>
  <c r="I56" i="2"/>
  <c r="I55" i="2"/>
  <c r="I54" i="2"/>
  <c r="I53" i="2"/>
  <c r="I52" i="2"/>
  <c r="I51" i="2"/>
  <c r="I50" i="2"/>
  <c r="I49" i="2"/>
  <c r="I48" i="2"/>
  <c r="I47" i="2"/>
  <c r="I46" i="2"/>
  <c r="I45" i="2"/>
  <c r="I44" i="2"/>
  <c r="I42" i="2"/>
  <c r="I41" i="2"/>
  <c r="I40" i="2"/>
  <c r="I37" i="2"/>
  <c r="I36" i="2"/>
  <c r="I35" i="2"/>
  <c r="I34" i="2"/>
  <c r="I33" i="2"/>
  <c r="E19" i="1"/>
  <c r="E17" i="1"/>
  <c r="E16" i="1"/>
  <c r="E15" i="1"/>
  <c r="E14" i="1"/>
  <c r="E13" i="1"/>
  <c r="E12" i="1"/>
  <c r="D12" i="1"/>
  <c r="C12" i="1"/>
  <c r="I92" i="2" l="1"/>
  <c r="I205" i="2" s="1"/>
  <c r="I283" i="2"/>
  <c r="I174" i="2"/>
  <c r="I256" i="2"/>
  <c r="I507" i="2" l="1"/>
</calcChain>
</file>

<file path=xl/sharedStrings.xml><?xml version="1.0" encoding="utf-8"?>
<sst xmlns="http://schemas.openxmlformats.org/spreadsheetml/2006/main" count="8826" uniqueCount="2277">
  <si>
    <t>ENTE PÚBLICO</t>
  </si>
  <si>
    <t>RELACIÓN DE BIENES MUEBLES.</t>
  </si>
  <si>
    <t>GÉNERO: 1. ACTIVO</t>
  </si>
  <si>
    <t>GRUPO: 1.2. ACTIVO NO CIRCULANTE</t>
  </si>
  <si>
    <t>RUBRO: 1.2.4. BIENES MUEBLES</t>
  </si>
  <si>
    <t>RUBRO</t>
  </si>
  <si>
    <t>DESCRIPCIÓN</t>
  </si>
  <si>
    <t>IMPORTE TOTAL MOVIMIENTOS DEL 01/01/25 AL 31/12/2025</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</si>
  <si>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</si>
  <si>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</si>
  <si>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</si>
  <si>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</si>
  <si>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</si>
  <si>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</si>
  <si>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</si>
  <si>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</si>
  <si>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</si>
  <si>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 xml:space="preserve">“Bajo protesta de decir verdad declaramos que los Estados Financieros y sus notas, son razonablemente correctos y son responsabilidad del emisor”.  </t>
  </si>
  <si>
    <t>"Sello oficial del Ente Público"</t>
  </si>
  <si>
    <t>GOBIERNO DEL ESTADO DE BAJA CALIFORNIA SUR</t>
  </si>
  <si>
    <t>DEL 01 DE ENERO 2025 AL 31 DE DICIEMBRE DE 2025.</t>
  </si>
  <si>
    <t>CUENTA: 1.2.4.1 MOBILIARIO Y EQUIPO DE ADMINISTRACIÓN</t>
  </si>
  <si>
    <t>SUBCUENTA:</t>
  </si>
  <si>
    <t>12411001 MUEBLES DE OFICINA Y ESTANTERÍA</t>
  </si>
  <si>
    <t>ALTA/BAJA</t>
  </si>
  <si>
    <t>CANTIDAD</t>
  </si>
  <si>
    <t xml:space="preserve">DESCRIPCIÓN </t>
  </si>
  <si>
    <t>PROVEEDOR</t>
  </si>
  <si>
    <t>PÓLIZA</t>
  </si>
  <si>
    <t>FACTURA</t>
  </si>
  <si>
    <t>ÁREA DE TRABAJO</t>
  </si>
  <si>
    <t>RESGUARDO</t>
  </si>
  <si>
    <t>OBSERVACIONES</t>
  </si>
  <si>
    <t>NÚMERO</t>
  </si>
  <si>
    <t>FECHA</t>
  </si>
  <si>
    <t>IMPORTE</t>
  </si>
  <si>
    <t>RESPONSABLE</t>
  </si>
  <si>
    <t>ALTA</t>
  </si>
  <si>
    <t>ARCHIVEROS METALICOS, CONTRATO GBCS/2025-1118-IA-LSP-N-04-081</t>
  </si>
  <si>
    <t>AVILES OLACHEA MARIA DE JESUS</t>
  </si>
  <si>
    <t>B-357</t>
  </si>
  <si>
    <t>COMISION ESTATAL DE BUSQUEDA DE PERSONAS</t>
  </si>
  <si>
    <t>ESCRITORIOS  SECRETARIAL DE MELAMINA, CONTRATO GBCS/2025-1118-IA-LSP-N-04-081</t>
  </si>
  <si>
    <t>CILINDRO DE FLOURO 51.2L KIDDE FIRE SYSTE, CONTRATO GBCS/2025-1118-IA-LSP-N-07-115</t>
  </si>
  <si>
    <t xml:space="preserve">ROJAS SOTRES LUIS ISMAEL </t>
  </si>
  <si>
    <t>SUBSECRETARIA DE FINANZAS</t>
  </si>
  <si>
    <t>CILINDRO DE FLOURO 28.6L KIDDE FIRE SYSTE, CONTRATO GBCS/2025-1118-IA-LSP-N-07-115</t>
  </si>
  <si>
    <t>ESTANTE REVISTERO, CONTRATO GBCS/2025-1420-INA-LES-136-174</t>
  </si>
  <si>
    <t>AVILES OCHOA MARIA DE JESUS</t>
  </si>
  <si>
    <t>SECRETARIA DE SEGURIDAD PUBLICA</t>
  </si>
  <si>
    <t>PERSIANA GRANDE, CONTRATO GBCS/2025-1420-INA-LES-136-174</t>
  </si>
  <si>
    <t>LIBRERO, CONTRATO GBCS/2025-1420-INA-LES-136-174</t>
  </si>
  <si>
    <t>PIZARRA MOVIL , CONTRATO GBCS/2025-1420-INA-LES-136-174</t>
  </si>
  <si>
    <t>MESA COMEDOR , CONTRATO GBCS/2025-1420-INA-LES-136-174</t>
  </si>
  <si>
    <t>ESCRITORIO TIPO L, CONTRATO GBCS/2025-1420-INA-LES-136-174</t>
  </si>
  <si>
    <t>ESTACION DE TRABAJO DE 2 MODULOS, CONTRATO GBCS/2025-1420-INA-LES-136-174</t>
  </si>
  <si>
    <t>COCINETA , CONTRATO GBCS/2025-1420-INA-LES-136-174</t>
  </si>
  <si>
    <t>ESTACIÓN DE TRABAJO ERGONÓMICA CON ALTURA AJUSTABLE DESCRIPCION:ESTACIÓN DE TRABAJO ERGONÓMICA CON ALTURA AJUSTABLE, CONTRATO GBCS/2025-1420-INA-LES-136-174</t>
  </si>
  <si>
    <t>MODULO DE RECEPCION, CONTRATO GBCS/2025-1420-INA-LES-136-174</t>
  </si>
  <si>
    <t>ESTACION DE TRABAJO DE 4 MODULOS , CONTRATO GBCS/2025-1420-INA-LES-136-174</t>
  </si>
  <si>
    <t>CONJUNTO MODULO EJECUTIVO , CONTRATO GBCS/2025-1420-INA-LES-136-174</t>
  </si>
  <si>
    <t>MOBILIARIO, CONTRATO GBCS/2025-0502-INA-LES-167-203</t>
  </si>
  <si>
    <t>MARIA ELENA GUERRERO GODINEZ</t>
  </si>
  <si>
    <t>A389</t>
  </si>
  <si>
    <t>ESCRITORIO DE RECEPCIÓN CON MEDIDAS DE 71x36x42", CONTRATO GBCS/2025-0516-LPA-LES-061-070</t>
  </si>
  <si>
    <t>SCHOOLMART SA DE CV</t>
  </si>
  <si>
    <t>SUBSECRETARIA DE ADMINISTRACION</t>
  </si>
  <si>
    <t>MESA DE JUNTAS O TRABAJO CON CUBIERTA DE 48x96", CONTRATO GBCS/2025-0516-LPA-LES-061-070</t>
  </si>
  <si>
    <t>ESCRITORIO RECTANGULAR DE 24x42", CONTRATO GBCS/2025-0516-LPA-LES-061-070</t>
  </si>
  <si>
    <t>ESCRITORIO SEMIEJECUTIVO EN L , CONTRATO GBCS/2025-0516-LPA-LES-061-070</t>
  </si>
  <si>
    <t>MAMPARA A PISO TIPO GRANEL CON 10 AÑOS DE GARANTIA , CONTRATO GBCS/2025-0516-LPA-LES-061-070</t>
  </si>
  <si>
    <t>CONJUNTO DE TRABAJO PARA 14 PERSONAS CONSTA DE CREDENZAS DE 24x60", CONTRATO GBCS/2025-0516-LPA-LES-061-070</t>
  </si>
  <si>
    <t>MODULO DE TRABAJO PARA 4 PERSONAS CONSTA DE DOS CREDENZAS DE 24x84", CONTRATO GBCS/2025-0516-LPA-LES-061-070</t>
  </si>
  <si>
    <t>CONJUNTO DE TRABAJO PARA 6 PERSONAS  CONSTA DE DOS CREDENZAS DE 24x84", CONTRATO GBCS/2025-0516-LPA-LES-061-070</t>
  </si>
  <si>
    <t>ESCRITORIO EN L BASE METALICA PATA TIPO U, CONTRATO GBCS/2025-0516-LPA-LES-061-070</t>
  </si>
  <si>
    <t>SOFA DE TRES PLAZAS TAPIZADO EN TELA GRADO A, CONTRATO GBCS/2025-0516-LPA-LES-061-070</t>
  </si>
  <si>
    <t>ESCRITORIO EN L BASE METALICO CON PATA TIPO U, CONTRATO GBCS/2025-0516-LPA-LES-061-070</t>
  </si>
  <si>
    <t>ESCRITORIO EN L, CONTA DE ESCRITORIO TIPO BOW, CONTRATO GBCS/2025-0516-LPA-LES-061-070</t>
  </si>
  <si>
    <t>ARCHIVERO LATERAL DE 2 CAJONES CON LLAVE, CONTRATO GBCS/2025-0516-LPA-LES-061-070</t>
  </si>
  <si>
    <t>ESCRITORIO DE RECEPCIÓN CON DIMENSIONES GENERALES , CONTRATO GBCS/2025-0516-LPA-LES-061-070</t>
  </si>
  <si>
    <t>SOFA DE DOS PLAZAS TAPIZADO EN TELA TIPO A, CONTRATO GBCS/2025-0516-LPA-LES-061-070</t>
  </si>
  <si>
    <t>MESA DE CENTRO CON BASE METALICA CROMADA , CONTRATO GBCS/2025-0516-LPA-LES-061-070</t>
  </si>
  <si>
    <t>COCINETA DE 24x36x72 CON GABINETES ALTOS DE 15x30x72, CONTRATO GBCS/2025-0516-LPA-LES-061-070</t>
  </si>
  <si>
    <t>COCINETA DE 108x25x39" CON PUERTAS Y CAJONES, CONTRATO GBCS/2025-0516-LPA-LES-061-070</t>
  </si>
  <si>
    <t>MESA PARA COMEDOR CON CUBIERTA CUADRADA DE 30x30, CONTRATO GBCS/2025-0516-LPA-LES-061-070</t>
  </si>
  <si>
    <t>ESCRITORIO EN U BASE METALICA CON PATA TIPO U, CONTRATO GBCS/2025-0516-LPA-LES-061-070</t>
  </si>
  <si>
    <t>CREDENZA LATERAL CON 4 CAJONES CON DIMENSIONES DE 72x24x29.5", CONTRATO GBCS/2025-0516-LPA-LES-061-070</t>
  </si>
  <si>
    <t>GABINETE DE MADERA LAMINADA CON MEDIDAS DE 29.5x36x22", CONTRATO GBCS/2025-0516-LPA-LES-061-070</t>
  </si>
  <si>
    <t>ESCRITORIO REGULAR DE 30x60 CON UN PEDESTAL DE 3 CAJONES , CONTRATO GBCS/2025-0516-LPA-LES-061-070</t>
  </si>
  <si>
    <t>CONJUNTO DE TRABAJO PARA 4 PERSONAS CONSTA DE 2 CREDENZAS, CONTRATO GBCS/2025-0516-LPA-LES-061-070</t>
  </si>
  <si>
    <t>ARCHIVERO METALICO DE 4 GAVETAS CON LLAVE</t>
  </si>
  <si>
    <t>NO APLICA</t>
  </si>
  <si>
    <t>TABLON RECTANGULAR 2.40x75x75 CON CUBIERTA DE FIBRACEL, CONTRATO GBCS/2025-0516-LPA-LES-208-250</t>
  </si>
  <si>
    <t>AMADOR MARTHA IMELDA</t>
  </si>
  <si>
    <t>SUBSECRETARIA DE ADMINISTRACIÓN</t>
  </si>
  <si>
    <t>NO INVENTARIABLE</t>
  </si>
  <si>
    <t>EN PROCESO DE RECLASIFICACIÓN</t>
  </si>
  <si>
    <t>SILLAS PLEGABLES PLASTICA BLANCA, CONTRATO GBCS/2025-0516-LPA-LES-208-250</t>
  </si>
  <si>
    <t>ANAQUELES ESTANTES METALICOS, CONTRATO GBCS/2025-1118-IA-LSP-N-04-081</t>
  </si>
  <si>
    <t>ARCHIVEROS MELAMINA, CONTRATO GBCS/2025-1118-IA-LSP-N-04-081</t>
  </si>
  <si>
    <t>MESA GRANOE CAPITAL CLCK S/N, CONTRATO GBCS/2025-1118-IA-LSP-N-02-079</t>
  </si>
  <si>
    <t>B-360</t>
  </si>
  <si>
    <t>MESA CHICA MARCA FOLDING EQUARETABLE MODELO HG062., CONTRATO GBCS/2025-1118-IA-LSP-N-02-079</t>
  </si>
  <si>
    <t>ADQUISICION DE SILLAS EJECUTIVAS, AJUSTABLES DE ALTURA Y BRAZOS, COLOR NEGRO, RESPALDO DE TELA DE MALLA ASIENTO ACOLCHADO</t>
  </si>
  <si>
    <t>VEGA PEREZ JUAN ERNESTO</t>
  </si>
  <si>
    <t>A498</t>
  </si>
  <si>
    <t>SECRETARIA DE PESCA Y ACUACULTURA</t>
  </si>
  <si>
    <t>SILLON EJECUTIVO , CONTRATO GBCS/2025-1420-INA-LES-136-174</t>
  </si>
  <si>
    <t>CREDENZA , CONTRATO GBCS/2025-1420-INA-LES-136-174</t>
  </si>
  <si>
    <t>PERSIANA CHICA , CONTRATO GBCS/2025-1420-INA-LES-136-174</t>
  </si>
  <si>
    <t>PERSIANA MEDIANA , CONTRATO GBCS/2025-1420-INA-LES-136-174</t>
  </si>
  <si>
    <t>SOPORTE PARA PANTALL TV, CONTRATO GBCS/2025-1420-INA-LES-136-174</t>
  </si>
  <si>
    <t>SILLAS, CONTRATO GBCS/2025-1420-INA-LES-136-174</t>
  </si>
  <si>
    <t>SILLA SEMIEJECUTIVA CON RESPALDO DE MALLA COLOR NEGRA, CONTRATO GBCS/2025-0516-LPA-LES-061-070</t>
  </si>
  <si>
    <t>SILLA PARA INVITADO CON RESPALDO DE MALLA Y DESCANZA BRAZOS, CONTRATO GBCS/2025-0516-LPA-LES-061-070</t>
  </si>
  <si>
    <t>BANCA DE 4 PLAZAS DE LAMINA DE ACERO CALIBRE 16, CONTRATO GBCS/2025-0516-LPA-LES-061-070</t>
  </si>
  <si>
    <t>BANCA DE 3 PLAZAS DE LAMINA DE ACERO CALIBRE 16, CONTRATO GBCS/2025-0516-LPA-LES-061-070</t>
  </si>
  <si>
    <t>SILLA DE VISITA RESPALDO Y ASIENTE EN UNA SOLA PIEZA, CONTRATO GBCS/2025-0516-LPA-LES-061-070</t>
  </si>
  <si>
    <t>LIBRERO PARA MONTARSE EN MURO , CONTRATO GBCS/2025-0516-LPA-LES-061-070</t>
  </si>
  <si>
    <t>MESA DE JUNTAS REDONDA DIAMETRO DE 42", CONTRATO GBCS/2025-0516-LPA-LES-061-070</t>
  </si>
  <si>
    <t>MESA PARA COMEDOR DE 24x48" CON CUBIERTA EN MDF , CONTRATO GBCS/2025-0516-LPA-LES-061-070</t>
  </si>
  <si>
    <t>MESA DE ESQUINA CON BASE METALICA CROMADA, CONTRATO GBCS/2025-0516-LPA-LES-061-070</t>
  </si>
  <si>
    <t>MESA DE JUNTAS REDONDA DIAMETRO DE 30" EN MELAMINA, CONTRATO GBCS/2025-0516-LPA-LES-061-070</t>
  </si>
  <si>
    <t xml:space="preserve">MESA DE TRABAJO O TRAINING CON BASE TIPO FLIP TOP EN COLOR BLANCO, CONTRATO GBCS/2025-0516-LPA-LES-061-070 </t>
  </si>
  <si>
    <t>SILLA EJECUTIVA CON DESCANSA BRAZOS REFORZADA</t>
  </si>
  <si>
    <t>SILLA SECRETARIAL CON DESCANSA BRAZOS REFORZADO</t>
  </si>
  <si>
    <t>ESTANTE DE 5 NIVELES DE ACERO 183X91.4X45.7 CM NEGRO</t>
  </si>
  <si>
    <t>ESTANTE DE 5 NIVELES DE ACERO 183X121.92X61 CM NEGRO</t>
  </si>
  <si>
    <t>SILLA DE VISITA TAPIZADO EN TELA</t>
  </si>
  <si>
    <t xml:space="preserve"> IMPORTE TOTAL DE MOVIMIENTOS DEL PERIODO:</t>
  </si>
  <si>
    <t>12412001 MUEBLES, EXCEPTO DE OFICINA Y ESTANTERÍA</t>
  </si>
  <si>
    <t>PIZARRON MOVIBLE BLANCO DIMENSIONES PEDESTAL GIRATORIO SLIM, CONTRATO GBCS/2025-1118-IA-LSP-N-04-081</t>
  </si>
  <si>
    <t>IMPORTE TOTAL DE MOVIMIENTOS DEL PERIODO:</t>
  </si>
  <si>
    <t>12413001 EQUIPO DE CÓMPUTO Y DE TECNOLOGÍAS DE LA INFORMACIÓN</t>
  </si>
  <si>
    <t>SIMINISTRO Y CONFIGURACIÓN DE EQUIPO SERVIDOR DEL POWERDEGE RPPYC, CONTRATO GBCS/2025-0502-LPA-LES-005-011</t>
  </si>
  <si>
    <t>NUÑEZ ESPINOZA NORBERTO</t>
  </si>
  <si>
    <t>FINIQUITO.  SUMINISTRO DE ARRENDAMIENTO ANUAL DE CENTRAL CISCO TK PREMIUM IP, CONTRATO GBCS/2025-0502-LPA-LES-005-011</t>
  </si>
  <si>
    <t>FRIGOBAR HISENSE, CONTRATO GBCS/2025-1118-IA-LSP-N-04-081</t>
  </si>
  <si>
    <t>ANTICIPO DEL 50 % POR RPP SISTEMA MONITOREO DE TEMPERATURA Y HUMEDAD Y SISTEMAS DE INCENDIOS, CONTRATO GBCS/2025-0502-LPA-LES-005-011</t>
  </si>
  <si>
    <t>12413002 EQUIPO DE CÓMPUTO Y APARATOS DE USO INFORMÁTICO</t>
  </si>
  <si>
    <t>SUMINISTRO DE DETECTOR DE HUM TEMPERATURA Y MONOXIDO DE CARBONO CO DIRECCIONABLE RPPYC, CONTRATO GBCS/2025-0502-LPA-LES-005-011</t>
  </si>
  <si>
    <t>ESCANNER CANON DR-G2110 IMAGE FORMULA, CONTRATO GBCS/2025-0502-LPA-LES-068-075</t>
  </si>
  <si>
    <t>MICROSISTEMAS CALIFORNIANOS, S.A. DE C.V..</t>
  </si>
  <si>
    <t>LAPTOPS LENOVO LV V14, CONTRATO GBCS/2025-1118-IA-LSP-N-07-115</t>
  </si>
  <si>
    <t>EXPERTOS EN ADMINISTACION, S.A. DE C.V</t>
  </si>
  <si>
    <t>MF7804</t>
  </si>
  <si>
    <t>COMPUTADORA DE ESCRITORIO HP SFF 280 G, CONTRATO GBCS/2025-1118-IA-LSP-N-07-115</t>
  </si>
  <si>
    <t>COMPUTADORA DE ESCRITORIO , CONTRATO GBCS/2025-1118-IA-LSP-N-07-115</t>
  </si>
  <si>
    <t>SCANERS, CONTRATO GBCS/2025-1118-IA-LSP-N-07-115</t>
  </si>
  <si>
    <t>IMPRESORA, CONTRATO GBCS/2025-1118-IA-LSP-N-07-115</t>
  </si>
  <si>
    <t>IMPRESOSA, CONTRATO GBCS/2025-1118-IA-LSP-N-07-115</t>
  </si>
  <si>
    <t>LAPTOPS , CONTRATO GBCS/2025-1118-IA-LSP-N-07-115</t>
  </si>
  <si>
    <t>MULTIFUNCIONAL, CONTRATO GBCS/2025-1118-IA-LSP-N-07-115</t>
  </si>
  <si>
    <t>PROYECTOR, CONTRATO GBCS/2025-1118-IA-LSP-N-07-115</t>
  </si>
  <si>
    <t>RUTERS, CONTRATO GBCS/2025-1118-IA-LSP-N-07-115</t>
  </si>
  <si>
    <t>EQUIPO DE ALMACENAMIENTO SYNOLOGY MOD RS822, , CONTRATO GBCS/2025-1118-IA-LSP-N-07-115</t>
  </si>
  <si>
    <t>ALMACENAMIENIO SAN DELL POWER VAULT ME5O24</t>
  </si>
  <si>
    <t>MERINO GONZALEZ MIGUEL ANGEL</t>
  </si>
  <si>
    <t>FORTIEDR DISCOVER. PROTECT &amp; RESPOND AND SIANDARD MDR 50O ENDPOINTS</t>
  </si>
  <si>
    <t>EQUIPO DE COMPUTO MARCA LENOVO</t>
  </si>
  <si>
    <t>A514</t>
  </si>
  <si>
    <t>EQUIPO DE COMPUTO Y APARATOS DE USOS INFORMATICOS, CONTRATO GBCS/2025-0502-INA-LES-167-203</t>
  </si>
  <si>
    <t>SERVIDOR NAS DE 2 BAHIAS INTEL J4125</t>
  </si>
  <si>
    <t>NUBETICS DE MEXICO SA DE CV</t>
  </si>
  <si>
    <t>TABLET TAB P12-STORM GREY</t>
  </si>
  <si>
    <t>TELEVISION 55" HISENSE 65A6NV, CONTRATO GBCS/2025-1500-INA-LES-178-213</t>
  </si>
  <si>
    <t xml:space="preserve">LUIS ISMAEL ROJAS SOTRES </t>
  </si>
  <si>
    <t xml:space="preserve">CONTRALORIA GENERAL DEL ESTADO </t>
  </si>
  <si>
    <t>PROYECTOR VIEWSONIC PS502X 4000 LUMENES, CONTRATO GBCS/2025-1500-INA-LES-178-213</t>
  </si>
  <si>
    <t>CAMARA WEB LOGITECH LO MEET UP, CONTRATO GBCS/2025-1500-INA-LES-178-213</t>
  </si>
  <si>
    <t>UPS CIBERPOWER 1500KVA RACKEABLE, CONTRATO GBCS/2025-1500-INA-LES-178-213</t>
  </si>
  <si>
    <t>SWICH CISCO CBS350-48FP-4X-NA, CONTRATO GBCS/2025-1500-INA-LES-178-213</t>
  </si>
  <si>
    <t>IMPRESORA MULTIFUNCIONAL HP LASER JET PRO 4303RDW</t>
  </si>
  <si>
    <t>SISTEMAS Y TELECOMUNICACIONES DEL NOROESTE, S.A. DE C.V..</t>
  </si>
  <si>
    <t xml:space="preserve">SECRETARIA DE TURISMO Y ECONOMIA </t>
  </si>
  <si>
    <t>COMPUTADORAS PORTTIL DELL CORE I7</t>
  </si>
  <si>
    <t>COMPUTADORAS DE ESCRITORIO CORE I5 14VA GENRACION</t>
  </si>
  <si>
    <t>PROYECTOR MULTIMEDIA PORTATIL EPSON</t>
  </si>
  <si>
    <t>COMPUTADORA PORTTIL LAPTOP GAMER 9NA GEN</t>
  </si>
  <si>
    <t>CAMARA DE VIDEONFERENCIAS LOGITECH MEETUP 2ALL IN ONE ZOOM 4XHD</t>
  </si>
  <si>
    <t>COMPUTADORAS PORTTIL LAPTOP GAMER</t>
  </si>
  <si>
    <t>COMPUTADORAS DE ESCRITORIO CORE I5 12VA GENRACION</t>
  </si>
  <si>
    <t>COMPUTADORAS PORTTIL LAPTOP DEL, 16GB</t>
  </si>
  <si>
    <t>PANTALLA SMART TV 75"</t>
  </si>
  <si>
    <t>SCANNER CANON</t>
  </si>
  <si>
    <t>INSTALACION/DESINSTALACION ANTENA, REFACCIONES Y ACCESORIOS DE TELECOMINICACIONES</t>
  </si>
  <si>
    <t>DISP. INT. Y EXT DE EQUIPO DE COMPUTO, COMPUTADORA</t>
  </si>
  <si>
    <t>MF7761</t>
  </si>
  <si>
    <t>EQUIPO DE COMPUTO</t>
  </si>
  <si>
    <t>FINIQUITO DEL PROYECTO DE AMPLIACION DE LA RED DE VIDEOVIGILANCIA POR CONTRATO GBCS/2025-1420-LPA-LES-173-217</t>
  </si>
  <si>
    <t>LUIS ISMAEL ROJAS SOTRES</t>
  </si>
  <si>
    <t>SECRETARIA DE SEGURIDAD PÚBLICA</t>
  </si>
  <si>
    <t>FINIQUITO DEL PROYECTO DE AMPLIACION DE LA RED DE VIDEOVIGILANCIA POR CONTRATO GBCS/2025-1420-LPA-LES-173-218</t>
  </si>
  <si>
    <t>RID:1887174</t>
  </si>
  <si>
    <t>ANTICIPO DEL 50 % POR RPP SISTEMA PARA LA VISUALIZACIÓN Y MONITOREO, CONTRATO GBCS/2025-0502-LPA-LES-005-011</t>
  </si>
  <si>
    <t>IMPRESORA EPSON</t>
  </si>
  <si>
    <t>MF7330</t>
  </si>
  <si>
    <t>IMPRESORA TERMICA BIXOLON</t>
  </si>
  <si>
    <t>IMPRESORAS MULTIFUNCIONALES CANON PIXMA G610 COLOR</t>
  </si>
  <si>
    <t>PANTALLA SMART TV 50"</t>
  </si>
  <si>
    <t>LECTOR DE HUELLA, CONTRATO GBCS/2025-1118-IA-LSP-N-07-115</t>
  </si>
  <si>
    <t>MONITOR GAMER, CONTRATO GBCS/2025-1118-IA-LSP-N-07-115</t>
  </si>
  <si>
    <t>MONITOR, CONTRATO GBCS/2025-1118-IA-LSP-N-07-115</t>
  </si>
  <si>
    <t>12419000 OTROS MOBILIARIOS Y EQUIPOS DE ADMINISTRACIÓN</t>
  </si>
  <si>
    <t>ANTICIPO DEL 50 % POR CONCEPTO DE SUMINISTRO E INSTALACIÓN DE INFRAESTRUCTURA DE DIVERSOS EQUIPOS DE TECNOLOGIAS DE LA INFORMACIÓN Y DE LAS COMUNICACIÓNES, ASI COMO LICENCIAS INFORMATICAS DEL CONTRATO NUMERO GBCS-2025-0502-LPA-LES-005-011</t>
  </si>
  <si>
    <t>BIENES DADOS DE ALTA MEDIANTE EL FINIQUITO FAC 2445 Y 2432 POL 1137316</t>
  </si>
  <si>
    <t>FINIQUITO SUMINISTRO E INSTALACIÓN DE ARRENDAMIENTO ANUAL DE CENTRAL CISCO TK PREMIUM IP, CONTRATO NUMERO GBCS-2025-0502-LPA-LES-005-011</t>
  </si>
  <si>
    <t>SUMINISTRO, INSTALACIÓN Y CONFIGURACIÓN DE EQUIPO SERVIDOR DEL POWEREGE RPPyC, CONTRATO NUMERO GBCS-2025-0502-LPA-LES-005-011</t>
  </si>
  <si>
    <t>FINIQUITO DEL PROYECTO DE AMPLIACION DE LA RED DE VIDEOVIGILANCIA POR CONTRATO
GBCS/2025-1420-LPA-LES-173-218</t>
  </si>
  <si>
    <t>MICROSISTEMAS CALIFORNIANOS  SA DE CV</t>
  </si>
  <si>
    <t>ENFRIADOR Y CALENTADOR DE AGUA, GBCS/2025-1420-INA-LES-136-174</t>
  </si>
  <si>
    <t>MARIA DE JESUS AVILES OLACHEA</t>
  </si>
  <si>
    <t>MINISPLIT 3 TONELADAS, GBCS/2025-1420-INA-LES-136-174</t>
  </si>
  <si>
    <t>HORNO DE MICROONDAS, GBCS/2025-1420-INA-LES-136-174</t>
  </si>
  <si>
    <t>MINISPLIT 1 TONELADAS, GBCS/2025-1420-INA-LES-136-174</t>
  </si>
  <si>
    <t>CESTO DE BASURA METALICO PARA EXTERIOR, GBCS/2025-1420-INA-LES-136-174</t>
  </si>
  <si>
    <t>MINISPLIT 2 TONELADAS, GBCS/2025-1420-INA-LES-136-174</t>
  </si>
  <si>
    <t>CESTO DE BASURA METALICO PARA INTERIOR, GBCS/2025-1420-INA-LES-136-174</t>
  </si>
  <si>
    <t>REFRIGERADOR , GBCS/2025-1420-INA-LES-136-174</t>
  </si>
  <si>
    <t>MINISPLIT 3 TONELADAS CONTRATO GBCS/2025- 1420-INA-LES-136-174</t>
  </si>
  <si>
    <t>MINISPLIT 1 TONELADAS CONTRATO GBCS/2025- 1420-INA-LES-136-174</t>
  </si>
  <si>
    <t>KIT DE SONIDO VEVOR CON DOS BOCINAS, CONTRATO GBCS/2025-1500-INA-LES-178-213</t>
  </si>
  <si>
    <t>MESA DE TRABAJO PARA MAQUINARIA, CONTRATO GBCS/2025-1420-LPA-LES-173-217</t>
  </si>
  <si>
    <t xml:space="preserve">FINIQUITO DEL PROYECTO </t>
  </si>
  <si>
    <t xml:space="preserve">RID:1887174 </t>
  </si>
  <si>
    <t>RELOJ DIGITAL DE PARED,  CONTRATO GBCS/2025- 1420-INA-LES-136-174</t>
  </si>
  <si>
    <t>PERCHERO DE PARED,  CONTRATO GBCS/2025- 1420-INA-LES-136-174</t>
  </si>
  <si>
    <t>RELOJ DE PARED,  CONTRATO GBCS/2025- 1420-INA-LES-136-174</t>
  </si>
  <si>
    <t>ASPIRADORA,  CONTRATO GBCS/2025- 1420-INA-LES-136-174</t>
  </si>
  <si>
    <t>TOTAL DE MOVIMIENTOS DEL PERIODO DE LA CUENTA 1.2.4.1.</t>
  </si>
  <si>
    <t>CUENTA: 1.2.4.2 MOBILIARIO Y EQUIPO EDUCACIONAL Y RECREATIVO</t>
  </si>
  <si>
    <t xml:space="preserve">12421001 Equipo educacional  y recreativo </t>
  </si>
  <si>
    <t>PANTALLA TV 50", CONTRATO GBCS/2025-1420-INA-LES-136-174</t>
  </si>
  <si>
    <t xml:space="preserve">ALTA </t>
  </si>
  <si>
    <t>PANTALLA TV 70"", CONTRATO GBCS/2025-1420-INA-LES-136-174</t>
  </si>
  <si>
    <t>MICROFONO INALAMBRICO PARA AUDIO DE CELULAR, CONTRATO GBCS/2025-1118-IA-LSP-N-07-115</t>
  </si>
  <si>
    <t>12422001 APARATOS DEPORTIVOS</t>
  </si>
  <si>
    <t>BINOCULARES DE VISION NOCTURNA RECARGABLES MARCA GOYOJO, CONTRATO GBCS/2025-1118-IA-LSP-N-02-079</t>
  </si>
  <si>
    <t>12423001 CÁMARAS FOTOGRÁFICAS Y DE VIDEO</t>
  </si>
  <si>
    <t>KIT FORENSE DE FOTOGRAFIA, CONTRATO GBCS/2025-1118-IA-LSP-N-07-115</t>
  </si>
  <si>
    <t>DRONE ACUATICO, CONTRATO GBCS/2025-1118-IA-LSP-N-07-115</t>
  </si>
  <si>
    <t>DRONE CONOBTUBADOR MECANICO, CONTRATO GBCS/2025-1118-IA-LSP-N-07-115</t>
  </si>
  <si>
    <t>DRONE 4E, CONTRATO GBCS/2025-1118-IA-LSP-N-07-115</t>
  </si>
  <si>
    <t>12429000 OTRO MOBILIARIO Y EQUIPO EDUCACIONAL Y RECREATIVO</t>
  </si>
  <si>
    <t>KIT DE ILUMINACIÓN DE FOTOGRAFIA CON SOPORTE, CONTRATO GBCS/2025-1118-IA-LSP-N-07-115</t>
  </si>
  <si>
    <t>MEGAFONOS MARCA STEREN MODELO MG-260, CONTRATO GBCS/2025-1118-IA-LSP-N-02-079</t>
  </si>
  <si>
    <t>BOCINA PARA DRONE, CONTRATO GBCS/2025-1118-IA-LSP-N-07-115</t>
  </si>
  <si>
    <t>TOTAL DE MOVIMIENTOS DEL PERIODO DE LA CUENTA 1.2.4.2.</t>
  </si>
  <si>
    <t>CUENTA: 1.2.4.3 EQUIPO E INSTRUMENTAL MÉDICO Y DE LABORATORIO</t>
  </si>
  <si>
    <t>12431000 EQUIPO MÉDICO Y DE LABORATORIO</t>
  </si>
  <si>
    <t>LOGISTICA Y TECNOLOGIAS PARA LABORATORIOS S.A. DE C.V..</t>
  </si>
  <si>
    <t>CONTROLADOR INTELIGENTE , CONTRATO GBCS/2025-1118-IA-LSP-N-07-115</t>
  </si>
  <si>
    <t>RADIO CONTROL PARA DRONE, CONTRATO GBCS/2025-1118-IA-LSP-N-07-115</t>
  </si>
  <si>
    <t>12432000 INSTRUMENTAL MÉDICO Y DE LABORATORIO</t>
  </si>
  <si>
    <t>SEPTA PARA PLACAS DE 96 POzOS 2 PzS O PAQUEIES DE SEPIA PARA PLAIOS DE REACCION CON 96 POZOS, CONTRATO GBCS/2025-1118-CA-060-27-053</t>
  </si>
  <si>
    <t>TOTAL DE MOVIMIENTOS DEL PERIODO DE LA CUENTA 1.2.4.3.</t>
  </si>
  <si>
    <t>CUENTA: 1.2.4.4 VEHICULOS Y EQUIPO DE TRANSPORTE</t>
  </si>
  <si>
    <t>12441000 AUTOMÓVILES Y EQUIPO TERRESTRE</t>
  </si>
  <si>
    <t>DQUISICION DE AUTOBUS DE 24 PASAJEROS MODELO 2011,
MOTRO DISEL 6 CILINDROS.CON SERIE: 4UZABRDT7BCAX9013</t>
  </si>
  <si>
    <t>ULLOA COTA LUIS FRANCISCO</t>
  </si>
  <si>
    <t>ADQUISICION AUTOBUS SAF T LINER MARCA FREIGHLINER 30
PASAJEROS, MODELO 2023 MOTOR DISEL 6 CILINDROS COLOR
AMARILLO NUEMERO DE SERIE 4UZABRDT6DCFB5462</t>
  </si>
  <si>
    <t>HEMOBE Y ASOCIADOS, S. DE R.L. DE C.V</t>
  </si>
  <si>
    <t>ADQUISICION  DE CAMIONETA DE ACARREOS VOLVO LINEA VNM
TIPO PIPA MODELO 2009 MOTO DISEL 6 CILINDROS COLOR
BLANCO NUMERO DE SERIE 4V4M19EG29N263944</t>
  </si>
  <si>
    <t>ADQUISICION DE CAMIONETA DE ACARREOS INTERNATIONAL LINEA DURASTAR 4300, TIPO PIPA MODELO 2013 MOTO DIESEL 6 CILINDROS NUMERO DE SERIE 1HTMMAAM9DH105157</t>
  </si>
  <si>
    <t>ADQUISICION DE CAMIONETA DE ACARREOS TIPO PIPA LINEA
DURASTAR, MARCA INTERNACIONAL MODELO 2010, COLOR BLANCO MOTOR DIESEL 6 CILINDROS NUMERO DE SERIE 1HSMKAANAH224956</t>
  </si>
  <si>
    <t>ADQUISICION DE CAMIONETA E- 350 SUPER DUTY, MARCA FORD,
TIPO VAN MODELO 2014, COLOR BLANCO MOTOR GASOLINA 8
CILINDROS 15 PASAJEROS AIRE ACONDICIONADO, NUMERO DE
SERIE 1FBSS3BL5EDB21185</t>
  </si>
  <si>
    <t>ADQUISICION E CAMIONETA MARCA FORD, LINEA E-350, TIPO
VAN, MODELO 2014, COLOR BLANCO, MOTO GASOLINA, 8
CILINDROS 15 PASAJEROS, AIRE ACONDICIONADO, NUMERO DE SERIE 1FBNE3BLXEDB00949</t>
  </si>
  <si>
    <t>ADQUISICION DE CAMIONETA FORD, LINEA E-350 SUPER DUTY
TIPO VAN MODELO 2014 MOTOR GASOLINA 8 CILINDROS 15 PASAJEROS AIRE ACONDICIONADO NUMERO DE SERIE 1FBNE3BLXEDA08501</t>
  </si>
  <si>
    <t>ADQUISICION DE VEHICULO TRANSIT 350, FORD TIPO
VAGONETA, 6 CIL. MOD 2015.NS:1FBAX2CM4FKA55949</t>
  </si>
  <si>
    <t>ADQUISICION DE VEHICULO F-150, FORD TIPO PICK UP, 6 CIL. MOD 2015.NS:1FTEW1EP2F23307</t>
  </si>
  <si>
    <t>ADQUISICION DE VEHICULO TRANSIT 350, FORD TIPO VAGONETA, 6 CIL. MOD 2015.NS:1FBAX2CM6FK56021</t>
  </si>
  <si>
    <t xml:space="preserve">UP CHEVROLET SILVERADO DOBLE CABINA 4X4 2025 COLOR BLANCO SERIE 3GCPK9EK5SG246760 CONTRATO GBCS/2025-1420-LPA- LES-083-105 </t>
  </si>
  <si>
    <t>COMERCIALIZADORA Y DESARROLLADORA DE PROYECTOS S.A. DE  C.V</t>
  </si>
  <si>
    <t>ADQUISICION DE VEHICULO PICK UP CHEVROLET SILVERADO DOBLE CABINA 4X4 2025 COLOR BLANCO SERIE 3GCPK9EK2SG281112 CONTRATO GBCS/2025-1420-LPA- LES-083-105</t>
  </si>
  <si>
    <t>ADQUISICION DE VEHICULO PICK UP CHEVROLET CUSTOM DOBLE CABINA 4X4 PAQ K AÑO 2025 NS: 3GCUK9ED4SG375349</t>
  </si>
  <si>
    <t>A3458</t>
  </si>
  <si>
    <t xml:space="preserve">SECRETARIA GENERAL/CEBP </t>
  </si>
  <si>
    <t>ADQUISICION DE VEHICULO PICK UP CHEVROLET CUSTOM DOBLE CABINA 4X4 PAQ K AÑO 2025 NS: 3GCUK9ED6SG374266</t>
  </si>
  <si>
    <t>A3457</t>
  </si>
  <si>
    <t>RECURSO FEDERAL- OCT 2025&gt;&gt; VEHICULO PICK UP CHEVROLET
SILVERADO DOBLE CABINA 4X4 AÑO 2026 SERIE 3GCUK9ED4TG118242</t>
  </si>
  <si>
    <t>VEHICULO USADO TIPO CARROZA FUNEBRE, AÑO 2024, TRASMISION AUTOMATICA, MOTOR GASOLINA 4 CILINDROS,TOLDO EXTERIOR CON VINIPIEL, ESTRUTURA TUBULAR DE ALTA RESISTENCIA FORJADA CON TELA PARA SEPARACION DE CABINA Y CAJA,MARCA CHEVROLET.NO DE SERIE: LZWNNNGN3RC810009</t>
  </si>
  <si>
    <t>A41</t>
  </si>
  <si>
    <t>ADQUISICION DE UN VEHICULO, PICK UP, MODELO 2025, TOYOTA TACOMA SR 4X2, NUMERO DE SERIE 3TYKD5HN0ST038942, COLOR EXT PLATA INT NEGRO, 4 CILINDROS, PARA EL AREA DE FISCALIA ANTICORRUPCION.</t>
  </si>
  <si>
    <t>A-3613</t>
  </si>
  <si>
    <t xml:space="preserve">PROCURADURIA GENERAL </t>
  </si>
  <si>
    <t>ADQUISICION DE VEHICULO SEDAN CHEVROLET ONIX LS, AÑO 2026, NUMERO DE SERIE LSGEN53A4TD001436, 3 CILINDROS, COLOR BLANCO, 4 PUERTAS, RINES 15", PARA EL AREA DE FISCALIA ANTICORRUPCION</t>
  </si>
  <si>
    <t>A-3614</t>
  </si>
  <si>
    <t>ADQUISICION DE AUTOMOVIL TOYOTA YARIS CVT AÑO 2026, NUMERO DE SERIE MR2BF8C3XT0089116, 4 CILINDROS, 4 PUERTAS, COLOR EXT GRIS, INT. NEGRO, RINES DE ALUMINIO 15", PARA EL AREA DE FISCALIA ANTICORRUPCION</t>
  </si>
  <si>
    <t>A-3615</t>
  </si>
  <si>
    <t>ADQUISICION DE AUTOMOVIL TOYOTA YARIS S CVT AÑO 2026,
NUMERO DE SERIE MR2BF8C39T0088801, 4 CILINDROS, 4 PUERTAS, COLOR EXT PLATA, COLOR INT. NEGRO, RINES DE ALUMINIO 1.5", PARA EL AREA DE FISCALIA ANTICORRUPCION</t>
  </si>
  <si>
    <t>A-3627</t>
  </si>
  <si>
    <t>ADQUISICION DE VEHICULO PICK UP CHEVROLET SILVERADO DOBLE CABINA 4X4 2026 SERIE 3GCUK9ED1TG121356</t>
  </si>
  <si>
    <t>ADQUISICION DE VEHICULO PICK UP CHEVROLET SILVERADO DOBLE CABINA 4X4 2026 SERIE 3GCUK9ED6TG121627</t>
  </si>
  <si>
    <t>ADQUISICION DE VEHICULO PICK UP CHEVROLET SILVERADO DOBLE CABINA 4X4 2026 SERIE 3GCUK9ED4TG118239</t>
  </si>
  <si>
    <t>ADQUISICION DE VEHICULO PICK UP CHEVROLET SILVERADO DOBLE CABINA 4X4 2026 SERIE 3GCUK9EDXTG121467</t>
  </si>
  <si>
    <t>ADQUISICION DE VEHICULO PICK UP CHEVROLET SILVERADO DOBLE CABINA 4X4 2026 SERIE 3GCUK9ED3TG121634</t>
  </si>
  <si>
    <t>ADQUISICION DE VEHICULO PICK UP CHEVROLET SILVERADO DOBLE CABINA 4X4 2026 SERIE 3GCUK9ED2TG120880</t>
  </si>
  <si>
    <t>ADQUISICION DE VEHICULO PICK UP CHEVROLET SILVERADO DOBLE CABINA 4X4 2026 SERIE 3GCUK9ED7TG118445</t>
  </si>
  <si>
    <t>DQUISICION DE VEHICULO, CAMION TIPO PIPA USADO 2009, FREIGHTLINER COLUMBIA 120, 6 CILINDROS, 2 PUERTAS</t>
  </si>
  <si>
    <t>ADQUISICION DE VEHICULO DE MEDIO USO TIPO PICKUP 2024- PARA DAR CUMPLIMIENTO A LAS NECESIDADES DE LA SGG</t>
  </si>
  <si>
    <t>A3666</t>
  </si>
  <si>
    <t xml:space="preserve">SECRETARIA GENERAL </t>
  </si>
  <si>
    <t>A3665</t>
  </si>
  <si>
    <t>A3664</t>
  </si>
  <si>
    <t>VEHICULO NISSAN FRONTIER DC NP300, 2026  DIESEL 2.54X4TM, STD, NUM DE SERIE 3N6CD33B1TK809632, 4CIL., 4 PUERTAS, COLOR BLANCO/NEGRO, NACIONAL</t>
  </si>
  <si>
    <t>VEHICULOS AUTOMOTORES DE MAZATLAN, S.A. DE C.V.</t>
  </si>
  <si>
    <t>SECRETARIA DE TURISMO Y ECONOMIA</t>
  </si>
  <si>
    <t>VEHICULO NISSAN SENSE CVT SENTRA 2025 DESCRIPCION: NISSAN SENSE CVT SENTRA 2025, AUTOMATICO, 4CIL., NUM DE SERIE 3N1AB8AE9SY421783</t>
  </si>
  <si>
    <t>ADQUISICION DE VEHICULO USADO, TIPO VAN MARCA FORD;MODELO TRANSIT350; AÑO 2015, 15 PASAJEROS, 6 CILINDROS, 4 PUERTAS, COLOR BLANCO, NS;1GBWGRFF9F1277338.</t>
  </si>
  <si>
    <t>ADQUISICION DE VEHICULO USADO,TIPO PANEL CHEVROLET, MODELO EXPRESS 2500;AÑO 2015, AUTOMATICA,4 PUERTAS, 12 PASAJEROS,8 CILINDROS COLOR BLANCO, NS;1FBZX2ZM6JKA29646</t>
  </si>
  <si>
    <t>ADQUISICION DE VEHICULO USADO: MARCA NISSAN AÑO 2019 PASAJEROS 5 MODELO FRONTIER PRO-4X 4X4, 6 CILINDROS,COLOR BLANCO TIPO PICK UP, NS:1N6AD0EV9KN745233</t>
  </si>
  <si>
    <t>HERNANDEZ LOPEZ FREDI</t>
  </si>
  <si>
    <t>ADQUISICION DE VEHICULO USADO: MARCA NISSAN AÑO 2019 PASAJEROS 5 MODELO FRONTIER PRO-4X 4X4, 6 CILINDROS,COLOR BLANCO TIPO PICK UP, NS:1N6ADEV3KN73184</t>
  </si>
  <si>
    <t>ADQUISICION DE VEHICULO USADO: MARCA NISSAN AÑO 2019 PASAJEROS 5 MODELO FRONTIER PRO-4X 4X4, 6 CILINDROS,COLOR BLANCO TIPO PICK UP, NS:1N6AD0EV1KN774113.</t>
  </si>
  <si>
    <t>ADQUISICION DE VEHICULO USADO: MARCA CHEVROLET AÑO 2020 PASAJEROS 5 MODELO SILVERADO DOBLE, 6 CILINDROS,COLOR BLANCO TIPO PICK UP, NS:3GCPY9EHXLG233751.</t>
  </si>
  <si>
    <t>ADQUISICION DE VEHICULO USADO: MARCA CHEVROLET AÑO 2020 PASAJEROS 5 MODELO SILVERADO DOBLE, 6 CILINDROS,COLOR BLANCO TIPO PICK UP, NS:3GCPY9EH4LG332551</t>
  </si>
  <si>
    <t>ADQUISICION DE VEHICULO USADO: MARCA NISSAN AÑO 2019 PASAJEROS 5 MODELO FRONTIER PRO-4X 4X4, 6 CILINDROS,COLOR BLANCO TIPO PICK UP, NS:1N6AD0EV9KN732398</t>
  </si>
  <si>
    <t>ADQUISICION DE VEHICULO USADO: MARCA NISSAN AÑO 2019 PASAJEROS 5 MODELO FRONTIER PRO-4X 4X4, 6 CILINDROS,COLOR BLANCO TIPO PICK UP, NS:1N6AD0EV1KN708158.</t>
  </si>
  <si>
    <t>ADQUISICION DE VEHICULO USADO: MARCA NISSAN AÑO 2019 PASAJEROS 5 MODELO FRONTIER PRO-4X 4X4, 6 CILINDROS,COLOR BLANCO TIPO PICK UP, NS:1N6AD0EV3KN730792</t>
  </si>
  <si>
    <t>ADQUISICION DE VEHICULO USADO: MARCA NISSAN AÑO 2019 PASAJEROS 5 MODELO FRONTIER PRO-4X 4X4, 6 CILINDROS,COLOR BLANCO TIPO PICK UP, NS:1N6AD0EV0KN765838</t>
  </si>
  <si>
    <t>ADQUISICION DE VEHICULO USADO: MARCA CHEVROLET AÑO 2020 PASAJEROS 5 MODELO SILVERADO DOBLE, 6 CILINDROS,COLOR BLANCO TIPO PICK UP, NS:3GCPY9EH5LG325785</t>
  </si>
  <si>
    <t>ADQUISICION DE VEHICULO USADO: MARCA NISSAN AÑO 2019 PASAJEROS 5 MODELO FRONTIER PRO-4X 4X4, 6 CILINDROS,COLOR BLANCO TIPO PICK UP, NS:1N6AD0EV4KN731515</t>
  </si>
  <si>
    <t>ADQUISICION DE VEHICULO USADO: MARCA NISSAN AÑO 2019 PASAJEROS 5 MODELO FRONTIER PRO-4X 4X4, 6 CILINDROS,COLOR BLANCO TIPO PICK UP, NS:1N6AD0EV0KN730863</t>
  </si>
  <si>
    <t>ADQUISICION DE VEHICULO USADO: MARCA NISSAN AÑO 2019 PASAJEROS 5 MODELO FRONTIER PRO-4X 4X4, 6 CILINDROS,COLOR BLANCO TIPO PICK UP, NS:1N6AD0EV3KN703219</t>
  </si>
  <si>
    <t>ADQUISICION DE VEHICULO USADO: MARCA CHEVROLET AÑO 2020 PASAJEROS 5 MODELO SILVERADO DOBLE, 6 CILINDROS,COLOR BLANCO TIPO PICK UP, NS:3GCPY9EH9LG352312</t>
  </si>
  <si>
    <t>ADQUISICION DE VEHICULO USADO: MARCA CHEVROLET AÑO 2020 PASAJEROS 5 MODELO SILVERADO DOBLE, 6 CILINDROS,COLOR BLANCO TIPO PICK UP, NS:3GCPY9EH9LG352312.</t>
  </si>
  <si>
    <t>ADQUISICION DE VEHICULO USADO: MARCA NISSAN AÑO 2019 PASAJEROS 5 MODELO FRONTIER PRO-4X 4X4, 6 CILINDROS,COLOR BLANCO TIPO PICK UP, NS:1N6D0EV1KN74574</t>
  </si>
  <si>
    <t>ADQUISICION DE VEHICULO USADO: MARCA CHEVROLET AÑO 2020 PASAJEROS 5 MODELO SILVERADO DOBLE, 6 CILINDROS,COLOR BLANCO TIPO PICK UP, NS:3GCPY9EH5LG325785.</t>
  </si>
  <si>
    <t>ADQUISICION DE VEHICULO USADO: MARCA NISSAN AÑO 2019 PASAJEROS 5 MODELO FRONTIER PRO-4X 4X4, 6 CILINDROS,COLOR BLANCO TIPO PICK UP, NS:1N6AD0EV9KN774537</t>
  </si>
  <si>
    <t>ADQUISICION DE VEHICULO USADO: MARCA CHEVROLET AÑO 2020 PASAJEROS 5 MODELO SILVERADO DOBLE, 6 CILINDROS,COLOR BLANCO TIPO PICK UP, NS:3GCPY9EH4LG145133</t>
  </si>
  <si>
    <t>ADQUISICION DE VEHICULO USADO: MARCA CHEVROLET AÑO 2020 PASAJEROS 5 MODELO SILVERADO DOBLE, 6 CILINDROS,COLOR BLANCO TIPO PICK UP, NS:3GCPY9EH4LG145133.</t>
  </si>
  <si>
    <t>ADQUISICION DE VEHICULO USADO: MARCA CHEVROLET AÑO 2020 PASAJEROS 5 MODELO SILVERADO DOBLE, 6 CILINDROS,COLOR BLANCO TIPO PICK UP, NS:3GCPY9EH8LG144857</t>
  </si>
  <si>
    <t>ADQUISICION DE VEHICULO USADO: MARCA NISSAN AÑO 2019 PASAJEROS 5 MODELO FRONTIER PRO-4X 4X4, 6 CILINDROS,COLOR BLANCO TIPO PICK UP, NS:1N6AD0EVXKN745659</t>
  </si>
  <si>
    <t>ADQUISICION DE VEHICULO USADO: MARCA NISSAN AÑO 2019 PASAJEROS 5 MODELO FRONTIER PRO-4X 4X4, 6 CILINDROS,COLOR BLANCO TIPO PICK UP, NS:1N6AD0EV0KN766584</t>
  </si>
  <si>
    <t>ADQUISICION DE VEHICULO USADOS, AUTOBUS 28 PASAJEROS, MARCA BLUE BRID 2013, NS:1BAKBCPA1DF295402</t>
  </si>
  <si>
    <t>MURILLO MACIAS FELIX ENRIQUE</t>
  </si>
  <si>
    <t>ADQUISICION DE VEHICULO USADOS, CAMION PIPA, MARCA FREIGHLTLINER AÑO 2007, NS:1FVACWDC07HX56043</t>
  </si>
  <si>
    <t>ADQUISICION DE VEHICULO USADOS, SEDAN VERSA, MARCA NISSAN AÑO 2019, NS:3N1CN7AP2KL839742</t>
  </si>
  <si>
    <t>ADQUISICION DE VEHICULO USADOS, PICK UP NP300 REDILAS, MARCA NISSAN AÑO 2018, NS:3N6AD35C4JK841582</t>
  </si>
  <si>
    <t>ADQUISICION DE VEHICULO USADO: MARCA NISSAN AÑO 2019 PASAJEROS 5 MODELO FRONTIER PRO-4X 4X4, 6 CILINDROS,COLOR BLANCO TIPO PICK UP, NS:1N6AD0EV7KN736837</t>
  </si>
  <si>
    <t>ADQUISICION DE VEHICULO USADO: MARCA NISSAN AÑO 2019 PASAJEROS 5 MODELO FRONTIER PRO-4X 4X4, 6 CILINDROS,COLOR BLANCO TIPO PICK UP, NS:1N6AD0EV3KN714883</t>
  </si>
  <si>
    <t>ADMINISTRACION - FACTURA 207: ADQUISICION DE VEHICULO USADO: MARCA NISSAN AÑO 2019 PASAJEROS 5 MODELO FRONTIER PRO-4X 4X4, 6 CILINDROS,COLOR BLANCO TIPO PICK UP, NS:1N6AD0EV1KN744724</t>
  </si>
  <si>
    <t>ADQUISICION DE VEHICULO USADOS, SEDAN VERSA, MARCA NISSAN AÑO 2015, NS:3N1CN7AP0FL833640</t>
  </si>
  <si>
    <t>ADQUISICION DE VEHICULO USADOS, PICK UP SILVERADO REDILAS, MARCA CHEVROLET AÑO 2015, NS:1GC0CUEG1FZ122004</t>
  </si>
  <si>
    <t>ADQUISICION DE VEHICULO USADO TIPO VAGONETA FORD TRANSIT 350, 6 CILINDROS CAPACIDAD 15 PASAJEROS MODELO 2018,N/S;1FBZX27M2FKB07976</t>
  </si>
  <si>
    <t>A53</t>
  </si>
  <si>
    <t>ADQUISICION DE VEHICULO USADO TIPO VAGONETA FORD TRANSIT 350, 6 CILINDROS CAPACIDAD 15 PASAJEROS MODELO 2016,N/S;1FBZX27M7GKA62194</t>
  </si>
  <si>
    <t>A52</t>
  </si>
  <si>
    <t>ADQUISICION DE VEHICULO USADO TIPO VAGONETA FORD TRANSIT 350, 6 CILINDROS CAPACIDAD 15 PASAJEROS MODELO 2018,N/S;1FBZX27M3JKB30398</t>
  </si>
  <si>
    <t>A50</t>
  </si>
  <si>
    <t>ADQUISICIÓN DE VEHICULO PICK UP TOYOTA HILUX 2026</t>
  </si>
  <si>
    <t xml:space="preserve">SECRETARIA CONTRALORIA Y BUEN GOBIERNO </t>
  </si>
  <si>
    <t>ADQUISICION DE VEHICULO USADO TIPO VAGONETA FORD TRANSIT 350, 6 CILINDROS CAPACIDAD 15 PASAJEROS MODELO 2017,N/S;1FBZX2ZM1HKA87027</t>
  </si>
  <si>
    <t>A51</t>
  </si>
  <si>
    <t>12449000 OTROS EQUIPOS DE TRANSPORTE</t>
  </si>
  <si>
    <t>ADQUISICION DE VEHICULOS TERRESTRES NUEVOS PARA LA COMISION ESTATAL DE BUSQUEDA DE PERSONAS EN EL EDO DE B.C.S, , CONTRATO GBCS/2025-1118-IA-LSP-N-09-117</t>
  </si>
  <si>
    <t>B-366</t>
  </si>
  <si>
    <t>TOTAL DE MOVIMIENTOS DEL PERIODO DE LA CUENTA 1.2.4.4.</t>
  </si>
  <si>
    <t>CUENTA: 1.2.4.5 EQUIPO DE DEFENSA Y SEGURIDAD</t>
  </si>
  <si>
    <t>12451001 EQUIPO DE DEFENSA Y SEGURIDAD</t>
  </si>
  <si>
    <t>GPS MARCA GARMIN MODELO GPSMAP 66SR, CONTRATO GBCS/2025-1118-IA-LSP-N-02-079</t>
  </si>
  <si>
    <t>TOTAL DE MOVIMIENTOS DEL PERIODO DE LA CUENTA 1.2.4.5.</t>
  </si>
  <si>
    <t xml:space="preserve">CUENTA: 1.2.4.6 </t>
  </si>
  <si>
    <t>12462000 MAQUINARIA Y EQUIPO INDUSTRIAL</t>
  </si>
  <si>
    <t>HORNO DE CONVECCION A GAS, CONTRATO GBCS/2025- 1420-INA-LES-136-174</t>
  </si>
  <si>
    <t>Pend Egresos</t>
  </si>
  <si>
    <t>REFRIGERADOR INDUSTRIAL, CONTRATO GBCS/2025- 1420-INA-LES-136-174</t>
  </si>
  <si>
    <t>CONGELADOR INDUSTRIAL, CONTRATO GBCS/2025- 1420-INA-LES-136-174</t>
  </si>
  <si>
    <t>12463000 MAQUINARIA Y EQUIPO DE CONSTRUCCION</t>
  </si>
  <si>
    <t>PERFORADORA DE TIERRA MARCA TRUPER, CONTRATO GBCS/2025-1118-IA-LSP-N-02-079</t>
  </si>
  <si>
    <t>COMPRESOR MARCAR VIAIR, CONTRATO GBCS/2025-1118-IA-LSP-N-02-079</t>
  </si>
  <si>
    <t>12464000 SISTEMAS DE AIRE ACONDICIONADO, CALEFACCION Y DE REFRIGERACION INDUSTRIAL
Y COMERCIAL</t>
  </si>
  <si>
    <t>MINISPLIT HISENSE 2 TONELADAS, CONTRATO GBCS-SFA-SSA-DGRM-0420-CA-010-016-100</t>
  </si>
  <si>
    <t>INTEGRA CAPITAL Y ESTRUCTURA DIGITAL, S.A. DE C.V</t>
  </si>
  <si>
    <t>SUBSECRETARIA DE LA CONSEJERÍA JURÍDICA</t>
  </si>
  <si>
    <t>MINISPLIT INVERTER V0122C1 DE 1.0 TONELDAS, CONTRATO GBCS-SFA-SSA-DGRM-0420-CA-010-016-100</t>
  </si>
  <si>
    <t>MINISPLIT MIRAGE 2 TONELADAS, CONTRATO 2025/GBCS-SFA-DGRM-1300-CA-110-03-140</t>
  </si>
  <si>
    <t>JOSE ANGEL MACIAS JUAREZ</t>
  </si>
  <si>
    <t>MINISPLIT MIRAGE 1.5 TONELADAS , CONTRATO 2025/GBCS-SFA-DGRM-1300-CA-110-03-140</t>
  </si>
  <si>
    <t>SISTEMA DE AIRE ACONDICIONADO, CALEFACCIÓN Y DE REFRIGERACIÓN INDUSTRIAL Y COMERCIAL, CONTRATO 2025/GBCS-0502-INA-LES-143-183</t>
  </si>
  <si>
    <t>CORRAL HERRERA ENRIQUE ANTONIO.</t>
  </si>
  <si>
    <t>SISTEMA DE AIRE ACONDICIONADO, CALEFACCIÓN Y DE REFRIGERACIÓN INDUSTRIAL Y COMERCIAL,CONTRATO 2025/GBCS-0502-INA-LES-143-183</t>
  </si>
  <si>
    <t>EQUIPO NUEVO MARCA
MIRAGE, CAPACIDAD DE I.5 TONELADAS.</t>
  </si>
  <si>
    <t>24A0</t>
  </si>
  <si>
    <t>SUMINISTRO E INSTALACION DE AIRE ACONDICIONADO TIPO MINISPLIT CONVENCIONAL MARCA MIRAGE 1 TON 220V</t>
  </si>
  <si>
    <t>ZZ-043</t>
  </si>
  <si>
    <t xml:space="preserve">ADQUISICION DE SISTEMAS DE A/C, </t>
  </si>
  <si>
    <t>MINI SPLIT</t>
  </si>
  <si>
    <t>EQUIPO DE A/C</t>
  </si>
  <si>
    <t>12465000 EQUIPO DE COMUNICACION Y TELECOMUNICACION</t>
  </si>
  <si>
    <t>ANTICIPO DEL 50% POR CONCEPTO SISTEMAS DE CABLEADO ESTRUCTURADO, VOZ, Y VIDEO ENLACES INALAMBRICOS PUNTO A PUNTO DE ALTA VELOCIDAD SEGÚN CONTRADO NUMRO GBCS/2025-0502-LPA-LES-005-011</t>
  </si>
  <si>
    <t>NUÑEZ ESPINOZA NORBERTO.</t>
  </si>
  <si>
    <t>COORD. ENLACE ADMINISTRATIVO FINANZAS</t>
  </si>
  <si>
    <t>FINIQUITO DEL 50% POR CONCEPTO DE SUMINISTRO E INSTALACION DE ARRENDAMIENTO ANUAL DE CENTRAL DE CISCO TK PREMIUM IP SEGÚN CONTRATO NUMERO GBCS/2025-0502-LPA-LES-005-011</t>
  </si>
  <si>
    <t>FINIQUITO DEL 50% POR CONCEPTO DE SUMINISTRO, INSTALACION Y CONFIGURACION DE EQUIPO SERVIDOR DEL POWEREDGE RRRPYC SEGÚN CONTRADO NUMERO GBCS/2025-0502-LPA-LES-005-011</t>
  </si>
  <si>
    <t>2432</t>
  </si>
  <si>
    <t>FINIQUITO DEL 50% POR CONCEPTO DE SUMINISTRO E INSTALACION DE DETECTOR DE HUM TEMPERATURA Y MONOXIDO DE CARBONO SEGÚN CONTRATO NUMERO GBCS/2025-0502-LPA-LES-005-011</t>
  </si>
  <si>
    <t>2443</t>
  </si>
  <si>
    <t>RADIOS MARCA ICOM, CONTRATO GBCS/2025-1118-IA-LSP-N-02-079</t>
  </si>
  <si>
    <t>AVILES OLACHEA MARIA DE JESUS.</t>
  </si>
  <si>
    <t>SUMINISTRO E INSTALACION DE REFACCIONES Y SERVICIOS CORRECTIVOS Y DE ACTUALIZACION PARA EQUIPO BLACKDIAMOND 8810 Y ENLACES DE COMUNICACIONES INALAMBRICOS</t>
  </si>
  <si>
    <t>INTEGRA CAPITAL Y ESTRUCTURA DIGITAL, S.A. DE C.V.</t>
  </si>
  <si>
    <t>4379</t>
  </si>
  <si>
    <t>AMPLIFICADOR DE SONIDO, CONTRATO GBCS/2025-1420-INA-LES-136-174</t>
  </si>
  <si>
    <t>396</t>
  </si>
  <si>
    <t>MAQUINARIA Y EQUIPO DE TELECOMUNICACIONES, ELECTRICA Y ELECTRONICA - TRABAJOS REALIZADOS EN LAS OFICINAS, CONTRATO GBCS/2025-0502-INA-LES-167-203</t>
  </si>
  <si>
    <t>GUERRERO GODINEZ MARIA ELENA.</t>
  </si>
  <si>
    <t>RID:1887172 FINIQUITO DEL PROYECTO DE AMPLIACION DE LA
RED DE VIDEOVIGILANCIA POR CONTRATO GBCS/2025-1420-LPALES-173-217</t>
  </si>
  <si>
    <t>LUIS ISMAEL ROJAS SOTRES.</t>
  </si>
  <si>
    <t>RID:1887174 FINIQUITO DEL PROYECTO DE AMPLIACION DE LA
RED DE VIDEOVIGILANCIA POR CONTRATO GBCS/2025-1420-LPALES-173-218</t>
  </si>
  <si>
    <t>12466001 EQUIPOS DE GENERACION ELECTRICA,
APARATOS Y ACCESORIOS ELECTRICOS</t>
  </si>
  <si>
    <t>UPS, CONTRATO GBCS/2025-1118-IA-LSP-N-07-115</t>
  </si>
  <si>
    <t>BATERIA PARA DRONE MATRICED 4, CONTRATO GBCS/2025-1118-IA-LSP-N-07-115</t>
  </si>
  <si>
    <t>SUMINISTRO E INSTALACIÓN DE DETECTOR DE HUM TEMPERATURA Y MONOXIDO DE CARBONO CO DIRECCIONABLE RPP Y C, CONTRATO GBCS/2025-0502-LPA-LES-005-011</t>
  </si>
  <si>
    <t>FINIQUITO DE FACT 2427 ID POLIZA 1137316</t>
  </si>
  <si>
    <t>SUMINISTRO, INTALACION Y CONFIGURACIÓN DE EQUIPO SERVIDOR POWEREDGE RPP Y C , CONTRATO GBCS/2025-0502-LPA-LES-005-011</t>
  </si>
  <si>
    <t>ANTICIPO 50 % RPP SISTEMA DE PROTECCIÓN Y RESPALDO DE ENERGIA UPS Y SISTEMA DE GENERACIÓN DE ENERGIA ANTICIPO, CONTRATO GBCS/2025-0502-LPA-LES-005-011</t>
  </si>
  <si>
    <t xml:space="preserve">ANTICIPO DE FACT 2443 Y 2432 </t>
  </si>
  <si>
    <t>BATERIA PARA DRONE MAVIC 3, CONTRATO GBCS/2025-1118-IA-LSP-N-07-115</t>
  </si>
  <si>
    <t>INVERSOR DE CORRIENTE 750 W MARCA TRUPER MODELO 10490, CONTRATO GBCS/2025-1118-IA-LSP-N-02-079</t>
  </si>
  <si>
    <t>12467000 HERRAMIENTAS Y MAQUINAS-HERRAMIENTA</t>
  </si>
  <si>
    <t>MOTO SIERRA DE GASOLINA, CONTRATO GBCS/2025-1118-IA-LSP-N-02-079</t>
  </si>
  <si>
    <t>COMPRA DE TRITURADORA DE PAPEL FELLOW ES POW ERSHRED 79CI CORTE CRUZADO 16 HOJAS 6 GALONS</t>
  </si>
  <si>
    <t>12469000 OTROS EQUIPOS</t>
  </si>
  <si>
    <t>50% FINIQUITO FLAT PANEL CON ESTACION DE TRABAJO MARCA MARS MODELO 1417V SEGÚN CONTRATO GBCS/2025-1420-INALES-038-041</t>
  </si>
  <si>
    <t>EQUIPARTES DOS MARES, S. DE R.L. DE C.V..</t>
  </si>
  <si>
    <t>50% FINIQUITO KIT EMPLOMADO RAYOS X MARCA IMEBIO MODELO HCL X15  SEGÚN CONTRATO GBCS/2025-1420-INALES-038-041</t>
  </si>
  <si>
    <t>50% FINIQUITO PORTA CHASIS DE PARED PARA CASSETE CRDR  SEGÚN CONTRATO GBCS/2025-1420-INALES-038-041</t>
  </si>
  <si>
    <r>
      <rPr>
        <b/>
        <sz val="11"/>
        <color theme="1"/>
        <rFont val="Arial Narrow"/>
        <family val="2"/>
      </rPr>
      <t>ANTICIPO</t>
    </r>
    <r>
      <rPr>
        <sz val="11"/>
        <color theme="1"/>
        <rFont val="Arial Narrow"/>
        <family val="2"/>
      </rPr>
      <t xml:space="preserve"> BAJO AMPARO DE CONTRATO GBCS/2025-1420-INALES-038-041 MAQUINARIA Y EQUIPO DIVERSO, FLAT PANEL CON ESTACION DE TRABAJO</t>
    </r>
  </si>
  <si>
    <t>NO PROCEDE</t>
  </si>
  <si>
    <t>REGISTRADO CON EL FINIQUITO MEDIANTE POLIZA 1178752</t>
  </si>
  <si>
    <r>
      <rPr>
        <b/>
        <sz val="11"/>
        <color theme="1"/>
        <rFont val="Arial Narrow"/>
        <family val="2"/>
      </rPr>
      <t>ANTICIPO</t>
    </r>
    <r>
      <rPr>
        <sz val="11"/>
        <color theme="1"/>
        <rFont val="Arial Narrow"/>
        <family val="2"/>
      </rPr>
      <t xml:space="preserve"> BAJO AMPARO DE CONTRATO GBCS/2025-1420-INALES-038-041 MAQUINARIA Y EQUIPO DIVERSO,KIT EMPLOMADO RAYOS X</t>
    </r>
  </si>
  <si>
    <t>ANTICIPO BAJO AMPARO DE CONTRATO GBCS/2025-1420-INALES-038-041 MAQUINARIA Y EQUIPO DIVERSO,PORTA CHASIS DE PARED CON CASSETTE CR DR</t>
  </si>
  <si>
    <r>
      <rPr>
        <b/>
        <sz val="11"/>
        <color theme="1"/>
        <rFont val="Arial Narrow"/>
        <family val="2"/>
      </rPr>
      <t>ANTICIPO</t>
    </r>
    <r>
      <rPr>
        <sz val="11"/>
        <color theme="1"/>
        <rFont val="Arial Narrow"/>
        <family val="2"/>
      </rPr>
      <t xml:space="preserve"> BAJO AMPARO DE CONTRATO GBCS/2025-1420-INALES-038-041 MAQUINARIA Y EQUIPO DIVERSO,KIT EMPLOMADO RAYOS X</t>
    </r>
  </si>
  <si>
    <t>REGISTRADO CON EL FINIQUITO MEDIANTE POLIZA 1178754</t>
  </si>
  <si>
    <r>
      <rPr>
        <b/>
        <sz val="11"/>
        <color theme="1"/>
        <rFont val="Arial Narrow"/>
        <family val="2"/>
      </rPr>
      <t>ANTICIPO</t>
    </r>
    <r>
      <rPr>
        <sz val="11"/>
        <color theme="1"/>
        <rFont val="Arial Narrow"/>
        <family val="2"/>
      </rPr>
      <t xml:space="preserve"> BAJO AMPARO DE CONTRATO GBCS/2025-1420-INALES-038-041 MAQUINARIA Y EQUIPO DIVERSO,PORTA CHASIS DE PARED CON CASSETTE CR DR</t>
    </r>
  </si>
  <si>
    <r>
      <rPr>
        <b/>
        <sz val="11"/>
        <color theme="1"/>
        <rFont val="Arial Narrow"/>
        <family val="2"/>
      </rPr>
      <t>ANTICIPO</t>
    </r>
    <r>
      <rPr>
        <sz val="11"/>
        <color theme="1"/>
        <rFont val="Arial Narrow"/>
        <family val="2"/>
      </rPr>
      <t xml:space="preserve"> BAJO AMPARO DE CONTRATO GBCS/2025-1420-INALES-038-041 MAQUINARIA Y EQUIPO DIVERSO, FLAT PANEL CON ESTACION DE TRABAJO</t>
    </r>
  </si>
  <si>
    <t>EXTINTORES PARA VEHICULOS MARCA TRUPER MODELO 100276, CONTRATO GBCS/2025-1118-IA-LSP-N-02-079</t>
  </si>
  <si>
    <t>AVILES OLACHE MARIA DE JESUS</t>
  </si>
  <si>
    <t>TOTAL DE MOVIMIENTOS DEL PERIODO DE LA CUENTA 1.2.4.6.</t>
  </si>
  <si>
    <t>TOTAL DEL RUBO 1.2.4</t>
  </si>
  <si>
    <t>SALDO DE LA CUENTA 124 AL 31 DE DICIEMBRE 2024: $893,796,929.88</t>
  </si>
  <si>
    <t>TOTAL DE MOVIMIENTOS DEL PERIODO DE LA CUENTA 124: $125,962,506.78</t>
  </si>
  <si>
    <t>SALDO DE LA CUENTA 124 AL 31 DE DICIEMBRE DE 2025: $1,019,759,439.66</t>
  </si>
  <si>
    <t>RELACIÓN DE BIENES INTANGIBLES.</t>
  </si>
  <si>
    <t>GRUPO: 1.2. ACTIVO CIRCULANTE</t>
  </si>
  <si>
    <t>RUBRO: 1.2.5. ACTIVOS INTANGIBLES</t>
  </si>
  <si>
    <t>IMPORTE TOTAL MOVIMIENTOS DEL 2024 AL 2025</t>
  </si>
  <si>
    <t>Activos intangibles</t>
  </si>
  <si>
    <t>Software</t>
  </si>
  <si>
    <t>Patentes, marcas y derechos</t>
  </si>
  <si>
    <t>Concesiones y franquicias</t>
  </si>
  <si>
    <t>Licencias</t>
  </si>
  <si>
    <t>Otros activos intangibles</t>
  </si>
  <si>
    <t>CUENTA: 1.2.5.1 SOFTWARE</t>
  </si>
  <si>
    <t>12511000 SOFTWARE</t>
  </si>
  <si>
    <t>coord. Adtiva. Finanzas</t>
  </si>
  <si>
    <t>CUENTA: 1.2.5.2 LICENCIAS</t>
  </si>
  <si>
    <t>12541000 LICENCIAS INFORMATICAS E INTELECTUALES</t>
  </si>
  <si>
    <t>B-6305</t>
  </si>
  <si>
    <t>B-6955</t>
  </si>
  <si>
    <t>CUENTA: 1.2.5.9 OTROS ACTIVOS INTANGIBLES</t>
  </si>
  <si>
    <t>12590001 OTROS ACTIVOS INTANGIBLES</t>
  </si>
  <si>
    <t>EN PROCESO DE ALTA</t>
  </si>
  <si>
    <t>6909 AL 6913</t>
  </si>
  <si>
    <t xml:space="preserve">EN PROCESO DE ALTA </t>
  </si>
  <si>
    <t>CATODO BUFFER-ANODO BUFFER-SEPTA CATODO BUTER-KIT DE CUANTIFICACION DE ADN HUMANO,KITS DE AMPLIFICACION POR PC DE 25 Y DE 27 MARCADORES-KITS DE EXIRACCION HUMANA EN HUESOS Y DIENTES ESTÁNDAR, CONTRATO GBCS/2025-1118-CA-060-27-053</t>
  </si>
  <si>
    <t>EMSAD 06, LA BOCANA</t>
  </si>
  <si>
    <t>VEHICULO EN COMODATO</t>
  </si>
  <si>
    <t>C. IMELDA ADRIANA LÓPEZ LUNA</t>
  </si>
  <si>
    <t>VEHICULO ADSCRITO A LA UNIDAD DE APOYO ADMVO. Y FINANCIERO</t>
  </si>
  <si>
    <t>LIC. ELIZABETH MORA MUÑOZ</t>
  </si>
  <si>
    <t>EN RESGUARDO A LA SEP.</t>
  </si>
  <si>
    <t>C.MARINA ESTHELA AVILÉS LÓPEZ</t>
  </si>
  <si>
    <t>VEHICULO EN COMODATO SUBDELEGACION EL ROSARIO, B.C.S.</t>
  </si>
  <si>
    <t>C. JULIA RAMOS MACIAS</t>
  </si>
  <si>
    <t>VEHICULO EN COMODATO EJIDO BENITO JUÁREZ MULEGÉ, B.C.S.</t>
  </si>
  <si>
    <t>LIC. MARIA ANTONIETA GPE. SALIDO MORENO</t>
  </si>
  <si>
    <t>VEHICULO ADSCRITO A LA DIRECCIÓN GRAL. DE ADMINISTRACIÓN Y FINANZAS</t>
  </si>
  <si>
    <t>C. MARCO ANTONIO MARRÓN GARCÍA</t>
  </si>
  <si>
    <t>VEHICULO ADSCRITO A LA COMISIÓN ESTATAL DE BÚSQUEDA DE PERSONAS</t>
  </si>
  <si>
    <t>C.P. CÉSAR EDUARDO JUÁREZ CASTILLO</t>
  </si>
  <si>
    <t>VEHÍCULO ADSCRITO A LA OFICIALÍA MAYOR DE LA PGJE.</t>
  </si>
  <si>
    <t>VEHICULO ADSCRITO A LA UNIDAD DE APOYO ADMVO. E INFORMÁTICA</t>
  </si>
  <si>
    <t>VEHICULO ADSCRITO A LA SUBSECRETARÍA DE PROTECCIÓN CIVIL</t>
  </si>
  <si>
    <t>C.P. ROCÍO ZAZUETA FAUSTO</t>
  </si>
  <si>
    <t>VEHICULO ADSCRITO A LA OFICINA DE LA SECRETARIA DE TURISMO Y ECONOMÍA.</t>
  </si>
  <si>
    <t>VEHICULO ADSCRITO A LA COORD. DE MANTENIMIENTO Y CPNSERVACIÓN.</t>
  </si>
  <si>
    <t>C. MARICELA VILLALOBOS LUCERO</t>
  </si>
  <si>
    <t>VEHICULO ADSCRITO A LA OFICINA DE LA SECRETARIA DE LA SEPUIMM</t>
  </si>
  <si>
    <t>LIC. AMALIA VICTORIO GONZALEZ</t>
  </si>
  <si>
    <t>VEHÍCULO ADSCRITO AL INSUDE</t>
  </si>
  <si>
    <t>C. ELISA ARACELI LEE LEÓN</t>
  </si>
  <si>
    <t>VEHÍCULO ADSCRITO AL INSTITUTO DE LAS MUJERES.</t>
  </si>
  <si>
    <t>VEHICULO ADSCRITO A LA UNIDAD DE EVENTOS ESPECIALES</t>
  </si>
  <si>
    <t>C. ROMEO RIEKE RODARTE</t>
  </si>
  <si>
    <t>VEHICULO ADSCRITO AL EJECUTIVO.</t>
  </si>
  <si>
    <t>C. MARTÍN GPE. GONZÁLEZ MORALES</t>
  </si>
  <si>
    <t>VEHICULO ADSCRITO A LA SECRETARÍA DEL TRABAJO</t>
  </si>
  <si>
    <t>LIC. ELÍ ALARCÓN TABASCO</t>
  </si>
  <si>
    <t>VEHICULO ADSCRITO A LA DIRECCIÓN DE FISCALIZACIÓN ADUANERA</t>
  </si>
  <si>
    <t>VEHICULO ADSCRITO A LA UNIDAD DE TRANSPORTE Y MOVILIDAD DE LA SEPUIMM</t>
  </si>
  <si>
    <t>SUBSECRETARIA DE ADMINISTRACIÓN CON CONTRATO 2025/GBCS-SFA-DGRM-0516-CA-110-12-147</t>
  </si>
  <si>
    <t>DADO DE ALTA MEDIANTE OFICIO NO. SFYA-SA-CAA-729/2025, CON FECHA 17 DE DICIEMBRE DEL 2025, SIGNADO POR LA C. IMELDA ADRIANA LÓPEZ LUNA COORDINADORA DE APOYO ADMINISTRATIVO DE LA SUBSECRETARIA DE ADMINISTRACIÓN CON CONTRATO 2025/GBCS-SFA-DGRM-0516-CA-110-13</t>
  </si>
  <si>
    <t xml:space="preserve"> CAMBIO DE ADSCRIPCION  SOLICITADO MEDIANTE OFICIO NO.INSUDE/DG/SAYF/236/2026 SIGNADO POR EL L.E.F. NOÉ FIOL VERDUZCO DIRECTOR GENERAL DEL INSUDE  CON FECHA 14 DE FEBRERO 2026 ASI COMO ANEXO 10 , POR MEDIO DE OFICIO SA-CAA-50/2026 CON FECHA 13 DE FEBRERO SIGNADO POR IMELDA ADRIANA LOPEZ UNA COORDINADORA DE APOYO ADMINISTRATIVO DE LA SUBSECRETARIA DE ADMINISTRACION</t>
  </si>
  <si>
    <t>CAMBIO DE ADSCRIPCIÓN REALIZADO MEDIANTE INSTRUCCIÓN DEL MTRO. JORGE HUMBERTO BAUTISTA RODRIGUEZ. SUBSECRETARIO DE ADMINISTRACIÓN. CON FECHA 16 DE ENERO DEL 2026.</t>
  </si>
  <si>
    <t>APOYO ADMINISTRATIVO DE LA SUBSECRETARIA DE ADMINISTRACIÓN CON CONTRATO 2025/GBCS-SFA-DGRM-0516-CA-110-12-147</t>
  </si>
  <si>
    <t>DADO DE ALTA MEDIANTE OFICIO NO. SFYA-SA-CAA-756/2025, CON FECHA 17 DE DICIEMBRE DEL 2025, SIGNADO POR LA C. IMELDA ADRIANA LÓPEZ LUNA COORDINADORA DE APOYO ADMINISTRATIVO DE LA SUBSECRETARIA DE ADMINISTRACIÓN CON CONTRATO 2025/GBCS-SFA-DGRM-0516-CA-110-05-142</t>
  </si>
  <si>
    <t>DADO DE ALTA MEDIANTE OFICIO NO. SFYA-SA-CAA-755/2025, CON FECHA 17 DE DICIEMBRE DEL 2025, SIGNADO POR LA C. IMELDA ADRIANA LÓPEZ LUNA COORDINADORA DE APOYO ADMINISTRATIVO DE LA SUBSECRETARIA DE ADMINISTRACIÓN CON CONTRATO 2025/GBCS-SFA-DGRM-0516-CA-110-05-142</t>
  </si>
  <si>
    <t>DADO DE ALTA MEDIANTE OFICIO NO. SFYA-SA-CAA-753/2025, CON FECHA 17 DE DICIEMBRE DEL 2025, SIGNADO POR LA C. IMELDA ADRIANA LÓPEZ LUNA COORDINADORA DE APOYO ADMINISTRATIVO DE LA SUBSECRETARIA DE ADMINISTRACIÓN CON CONTRATO 2025/GBCS-SFA-DGRM-0516-CA-110-05-142</t>
  </si>
  <si>
    <t xml:space="preserve"> LIC. MÓNICA AGUIRRE ROSALES</t>
  </si>
  <si>
    <t>DADO DE ALTA, SOLICITADO POR OFICIO NO. SCYTG/DA/057/2026, DE FECHA 04 DE 2026, ENVIADO POR LA LIC. MÓNICA AGUIRRE ROSALES, DIRECTORA ADMINISTRATIVA DE LA SECRETARÍA DE LA CONTRALORÍA Y TRANSPARENCIA GUBERNAMENTAL.</t>
  </si>
  <si>
    <t>COORDINACION DE APOYO ADMINISTRATIVO DE LA SUBSECRETARIA DE ADMINISTRACIÓN CON CONTRATO 2025/GBCS-SFA-DGRM-0516-CA-110-05-142</t>
  </si>
  <si>
    <t xml:space="preserve">C. MARCO ANTONIO MARRÓN GARCÍA </t>
  </si>
  <si>
    <t xml:space="preserve">CONTRALORIA GENERAL </t>
  </si>
  <si>
    <t>ADSCRITO A LA UNIDAD DE APOYO ADMVO. Y FINANCIERO (MOBILIARIO NUEVAS OFICINAS SECRETARIA DE FINANZAS Y ADMINISTRACION)</t>
  </si>
  <si>
    <t>PENDIENTE ALTA OFICIO CEA-443/2026</t>
  </si>
  <si>
    <t>DIRECCIÓN GENERAL DE REGISTRO PÚBLICO DE LA PROPIEDAD Y DEL COMERCIO</t>
  </si>
  <si>
    <t xml:space="preserve"> DADA DE ALTA CON LA FACT 2432 FINIQUITO</t>
  </si>
  <si>
    <t>DIRECCIÓN DE CONTABILIDAD</t>
  </si>
  <si>
    <t>DADA DE ALTA CON FACT 317721 SE CORREGIRÁ  NUMERO 319530 OFICIO CEA-426/2026</t>
  </si>
  <si>
    <t>ACLARACIÓN CON OFICIO CEA-437/2026</t>
  </si>
  <si>
    <t>PENDIENTE ALTA OFICIO CEA-435/2026</t>
  </si>
  <si>
    <t>PENDIENTE ALTA OFICIO CEA-429/2026</t>
  </si>
  <si>
    <t>PENDIENTE ALTA OFICIO CEA-440/2026</t>
  </si>
  <si>
    <t>CI-2561, CI2562, CI-2563, CI-2564 y CI-2565</t>
  </si>
  <si>
    <t>RCI-658</t>
  </si>
  <si>
    <t>DIRECCIÓN ESTATAL DE REGISTRO CIVIL - OFICIALÍA 01 ALLENDE LA PAZ</t>
  </si>
  <si>
    <t>ENTE PÚBLICO: GOBIERNO DEL ESTADO DE BAJA CALIFORNIA SUR</t>
  </si>
  <si>
    <t>DEL 01 DE ENERO DE 2025 AL 31 DE DICIEMBRE DE 2025</t>
  </si>
  <si>
    <t>ANTICIPO AL CONTRATO GBCS/2025-0502-LPA-LES-230-272</t>
  </si>
  <si>
    <t>TECNOLOGÍA CON UN ENFOQUE HUMANO KOHMI</t>
  </si>
  <si>
    <t>Sistema solicitado por la Unidad de Evaluación del Desempeño</t>
  </si>
  <si>
    <t>ANTICIPO AL CONTRATO GBCS/2025-0502-LPA-LES-005-011</t>
  </si>
  <si>
    <t xml:space="preserve">NORBERTO NÚÑEZ ESPINOZA </t>
  </si>
  <si>
    <t>Suministro, Instalación y Puesta en Marcha de Tecnologías de la Información y Comunicaciones para el Nuevo Edificio del Registro Público , de la Propiedad y del Comercio</t>
  </si>
  <si>
    <t>FINIQUITO AL CONTRATO GBCS/2025-0502-LPA-LES-005-011</t>
  </si>
  <si>
    <t>LICENCIA DE SOFTWARE PARA ADMINISTRACIÓN REMOTA Y MONITOREO DEL SERVIDOR DE BASE DE DATOS (ILO) MARCA HPE MODELO:ILO ADVANCE</t>
  </si>
  <si>
    <t>Renovación de licenciamientos para garantizar la operatividad de la infraestructura de TI de la  Secretaría de Finanzas y Administración</t>
  </si>
  <si>
    <t>LICENCIA PARA CONTROLADOR DE LICENCIAS TWAIN DESKTOP SERVICE, MARCA: TWAIN, MODELO: DESKTOP SERVICE</t>
  </si>
  <si>
    <t>LICENCIA ANUAL VEGAS PRO 20, 572MB, MARCA: VEGAS, MODELO: PRO20, 572MB</t>
  </si>
  <si>
    <t xml:space="preserve">LICENCIAMIENTO DE SOPORTE POSTGRESQL, MARCA POSTGRESQL, MODELO: SOPORTE PARA MANEJADOR DE DATOS </t>
  </si>
  <si>
    <t xml:space="preserve">LICENCIA DE CPANEL, MARCA: CPANEL, MODELO: PRO ANUAL </t>
  </si>
  <si>
    <t>LICENCIAMIENTO DE RESPALDO EN LA NUBE, MARCA AMAZON, MODELO: AWS BACKUP</t>
  </si>
  <si>
    <t>RENOVACION DE LICENCIA MYSQL ENTERPRISE EDITION, MARCA: MYSQL, MODELO: ENTERPRISE EDITION</t>
  </si>
  <si>
    <t xml:space="preserve">LICENIA DE VMWARE, MARCA VM WARE, MODELO: VSPHERE VSAN. </t>
  </si>
  <si>
    <t>LICENCIA DE SOPORTE TECNICO WATCHGUARD XTM 1050 SECURITY BUNDLE, MARCA WATCHGUARD, MODELO: XTM 1050</t>
  </si>
  <si>
    <t>RENOVACION DE SERVICIO DE INTERNET EN 22 EQUIPOS STARLINK, MARCA STARLINK, MODELO MOVILIDAD TERRESTRE</t>
  </si>
  <si>
    <t>LICENCIAMIENTO ADOBE CREATIVE CLPUD DEPARTAMENTO DE INNOVACION, MARCA ADOBE, MODELO: CREATIVE CLOUD FOR ENTERPRISE</t>
  </si>
  <si>
    <t>RENOVACION DE SERVICIO DE 5 TELEFONOS SATELITALES (3 IRIDIUM 9575N Y 2 ISATPHONE2) MARCA: IRIDIUM Y SATPHONE, MODELO: 3 9575N Y 2 ISATPHONE 2.</t>
  </si>
  <si>
    <t>PAGO DE LICENCIA DE SERVICIOS AMAZON WEB SERVICE, MARCA AMAZON, MODELO: AWS</t>
  </si>
  <si>
    <t>LICENCIAMIENTO ANYDESK COORPORATIVO, MARCA ANYDESK, MODELO: CORPORATIVO ULTIMATE</t>
  </si>
  <si>
    <t>RENOVACION DE LICENCIA PREMIUM DE RED HAT LINUX ENTERPRISE SERVER, MARCA: RED HAT, MODELO: LINUX ENTEPRISE SERVER ESTÁNDAR</t>
  </si>
  <si>
    <t>LICENCIA ANUAL KASPERSKY VPN SECURE CONNECTION MARCA. KASPERSKY, MODELO VPN SECURE CONNECTION.</t>
  </si>
  <si>
    <t xml:space="preserve">LICENCIA DE CONCENTRADOR MCAFEE MARCA: MCAFEE, MODELO: PLAN ANUAL </t>
  </si>
  <si>
    <t>POLIZA DE MANTENIMIENTO A EQUIPOS DE COMUNICACIONES CISCO, MARCA CISCO, MODELO 4413,2811, CATALYST C3560 SG250-50 1911 Y 1921</t>
  </si>
  <si>
    <t>POLIZA DE SOPORTE Y MANTENIMIENTO PARA DOS UPS TRIFASICO TRIPPLITE SYT40K, MARCA TRIPPLITE, MODELO SUT40K</t>
  </si>
  <si>
    <t>LICENCIA ZOOM PRO-CUENTA PRINCIPAL CONCENTRADORA, MARCA ZOOM MODELO PRO</t>
  </si>
  <si>
    <t>LICENCIAMIENTO PARA 4 NODOS DELL-EMC VXRAIL S570 HYNRID CON SERVICE TAG B6D0PY2, B6D1PY2, B6D2PY2 Y B6D3PY2,  MARCA:DELL, MODELO: VXRAIL D570 HYBRID</t>
  </si>
  <si>
    <t>LICENCIAMIENTO TEAM VIEWER COORPORATION, MARCA: TEAM VIEWER, MODELO: COORPORATION</t>
  </si>
  <si>
    <t>POLIZA DE MANTENIMIENTO PARA AIRES DE PRESICION TRIPPLITE SRCOOL33K, MARCA TRIPPLITE, MODELO: SRCOOL33K</t>
  </si>
  <si>
    <t>LICENCIA KASPERSKY ENDPOINT SECURITY FOR BUSINESS SELECT 500-999 NODE, MARCA KASPERSKY, MODELO ENDPOINT SECURITY FOR BUSINESS SELECT 500-999 NODE</t>
  </si>
  <si>
    <t>LICENCIAMIENTO DE CIBERSEGURIDAD (EQUIPO FORTINET), MARCA FORTINET, MODELO: FORTIMAIL 3000E, FORTIGATE 600F, FORTIGATE 601E, FORTIGATE 60F, FORTIGATE 61F, FORTIANALYZER 200F, FORTIMANAGER 400G, FORTISWITCH 1048E, FORTISWITCH 548D</t>
  </si>
  <si>
    <t>LICENCIAMIENTO BITBUCKET COLABORTIVA, MARCA BITBUCKET, MODELO COLABORATIVA</t>
  </si>
  <si>
    <t>FORTIWEB 600F, FORTINET MODELO: FORTIWEB 600F NO. DE SERIE FV600FT9225000032</t>
  </si>
  <si>
    <t>Equipo de Ciberseguridad para protección avanzada en endpoints y aplicaciones web de la Secretaría de Finanzas y Administración</t>
  </si>
  <si>
    <t>RENOVACION DE SERVICIO DE INTERNET EN EQUIPOS STARLINK FUNCION: CONECTIVIDAD SATELITAL DE ALTA VELOCIAD, COBERTURA REMOTAA; BAJA LATENCIA; INSTALACION SENCILLA</t>
  </si>
  <si>
    <t>Renovación de servicio de Internet en equipos Starlink, para otorgar servicio de Internet en áreas que no tienen cobertura de servicios (zonas rurales)</t>
  </si>
  <si>
    <t>ANTICIPO DE LICENCIAS POR PERMISOS INFORMATICOS E INTELECTUALES</t>
  </si>
  <si>
    <t>INSTITUTO PARA EL DESARROLLO TECNICO DE LAS HACIENDAS PUBLICAS.</t>
  </si>
  <si>
    <t>LICENCIA SAACG.NET</t>
  </si>
  <si>
    <t>FINIQUITO DE LICENCIAS POR PERMISOS INFORMATICOS E INTELECTUALES</t>
  </si>
  <si>
    <t>ANTICIPO PROYECTO DE AMPLIACION DE LA RED DE VIDEOVIGILANCIA CONTRATO GBCS/2025-1420-LPA-LES-173-217</t>
  </si>
  <si>
    <t>PROYECTO DE AMPLIACION DE LA RED DE VIDEOVIGILANCIA  DEL ESTADO</t>
  </si>
  <si>
    <t>ANTICIPO ANTEPROYECTO DE AMPLIACION DE LA RED DE VIDEOVIGILANCIA CONTRATO GBCS/2025-1420-LPA-LES-173-218</t>
  </si>
  <si>
    <t>MICROSISTEMAS CALIFORNIANOS, S.A. DE C.V</t>
  </si>
  <si>
    <t xml:space="preserve">UNA LICENCIA APLICACIÓN ZOOM PARA 500 USUARIOS </t>
  </si>
  <si>
    <t>CONTRALORIA GENERAL DEL ESTADO</t>
  </si>
  <si>
    <t>ADQUISICION DE TECNOLOGIAS DE LA INFORMACION Y LA COMUNICACIÓN PARA LA CONTRALORIA GENERAL</t>
  </si>
  <si>
    <r>
      <rPr>
        <b/>
        <sz val="11"/>
        <color theme="1"/>
        <rFont val="Arial Narrow"/>
        <family val="2"/>
      </rPr>
      <t>INSTRUCTIVO DE LLENADO DE LA RELACIÓN DE BIENES INTANGIBLES:</t>
    </r>
    <r>
      <rPr>
        <sz val="11"/>
        <color theme="1"/>
        <rFont val="Arial Narrow"/>
        <family val="2"/>
      </rPr>
      <t xml:space="preserve">
1. Nombre del Ente Público: Corresponde al nombre del ente público que emite la relación de bienes intangibles. 
2. Relación de bienes intangibles:  La relación de bienes intangibles.
3. Del XXXX al XXXX: Corresponde a la fecha inicial y final del periodo que se reporta. El periodo será de manera anual, en la Cuenta Pública. 
4. Rubro: Indica el número del rubro conforme a la estructura del Plan de Cuentas, agrupados en Activo. 
5. Cuenta: Es el número y nombre de la cuenta.                                                                                                                                                                                                                                                                                                                                                                      6. Subcuenta: Es el número y nombre de la subcuenta.                                                                                                                                                                                                                                                                                                                                                        7. Alta/Baja: Corresponde a la alta o baja del bien intangible.                                                                                                                                                                                                                                                                                                                                                                8. Cantidad: La cantidad de bienes intangibles. 
9. Descripción: Indica el bien intangible que se adquirió. 
10. Proveedor: El  nombre del proveedor al cual se le compró el bien intangible.                                                                                                                                                                                                                                                                                                        11. Póliza número y fecha: Corresponde al número y fecha de la póliza con la cual fue registrado el bien contablemente en el activo.                                                                                                                                                                                       12. Factura: Es el número, fecha e importe del comprobante fiscal digital emitido por el proveedor.                                                                                                                                                                                                                                                          13. Responsable: Corresponde al nombre de la persona responsable del bien.
14. Observaciones: Alguna aclaración o comentario al respecto, del bien adquirido.                                                                                                                                                                                                                                                                            15. Importe total de movimientos del periodo: Representa el importe total de los movimientos del periodo de la subcuenta que se está reportando, los cuales deben ser los mismos que se muestran en la información contable.
16. Total de movimientos del periodo de la cuenta XXXX: Representa el monto total de los movimientos del periodo de la cuenta que se reporta, los cuales deben ser los mismos que se muestran en la información contable.
17. Saldo de la cuenta XXXX al 20XN-1: Muestra el saldo final del periodo anterior de la cuenta que se reporta, el cual debe ser el mismo que se muestra en la información contable. 
18. Total de movimientos del periodo de la cuenta XXXX: Representa el monto total de los movimientos del periodo de la cuenta que se reporta, los cuales deben ser los mismos que se muestran en la información contable.
19. Saldo de la cuenta XXXX al 20XN: Muestra el saldo final del periodo actual de la cuenta que se reporta, el cual debe ser el mismo que se muestra en la información contable.  
  </t>
    </r>
  </si>
  <si>
    <t xml:space="preserve">Formato (0362_BMI) Relación de Bienes Muebles e Inmuebles  </t>
  </si>
  <si>
    <t xml:space="preserve">GOBIERNO DEL ESTADO DE BAJA CALIFORNIA SUR </t>
  </si>
  <si>
    <t>RELACIÓN DE BIENES INMUEBLES.</t>
  </si>
  <si>
    <t>DEL 01/01/2025 AL 31/12/2025.</t>
  </si>
  <si>
    <t>RUBRO: 1.2.3. BIENES INMUEBLES, INFRAESTRUCTURA Y CONSTRUCCIONES EN PROCESO.</t>
  </si>
  <si>
    <t xml:space="preserve"> INICIAL 2025</t>
  </si>
  <si>
    <t>FINAL 2025</t>
  </si>
  <si>
    <r>
      <t xml:space="preserve">IMPORTE TOTAL MOVIMIENTOS DEL EJERCICIO </t>
    </r>
    <r>
      <rPr>
        <b/>
        <sz val="9"/>
        <color theme="1"/>
        <rFont val="Arial Narrow"/>
        <family val="2"/>
      </rPr>
      <t>2025</t>
    </r>
  </si>
  <si>
    <t>1.2.3.</t>
  </si>
  <si>
    <t>BIENES INMUEBLES, INFRAESTRUCTURA Y CONSTRUCCIOINES EN PROCESO.</t>
  </si>
  <si>
    <t>1.2.3.3.</t>
  </si>
  <si>
    <t>EDIFICIOS NO HABITACIONALES</t>
  </si>
  <si>
    <t>1.2.3.3.3.</t>
  </si>
  <si>
    <t xml:space="preserve"> EDIFICIOS  Y LOCALES</t>
  </si>
  <si>
    <t>1.2.3.5.</t>
  </si>
  <si>
    <t>CONSTRUCCIONES EN PROCESO EN BIENES DE DOMINIO PÚBLICO</t>
  </si>
  <si>
    <t>1.2.3.5.2</t>
  </si>
  <si>
    <t>EDIFICACIÓN NO HABITACIONAL EN PROCESO</t>
  </si>
  <si>
    <t>1.2.3.5.5.</t>
  </si>
  <si>
    <t>CONSTRUCCIÓN DE VÍAS DE COMUNICACIÓN EN PROCESO</t>
  </si>
  <si>
    <t>1.2.3.5.6.</t>
  </si>
  <si>
    <t>OTRAS CONSTRUCCIONES DE INGENIERÍA CIVIL U OBRA PESADA EN PROCESO</t>
  </si>
  <si>
    <t>1.2.3.5.7.</t>
  </si>
  <si>
    <t>INSTALACIONES Y EQUIPAMIENTO EN CONSTRUCCIONES EN PROCESO</t>
  </si>
  <si>
    <t>1.2.3.5.9.</t>
  </si>
  <si>
    <t>TRABAJOS DE ACABADOS EN EDIFICACIONES Y OTROS TRABAJOS ESPECIALIZADOS EN PROCESO</t>
  </si>
  <si>
    <t xml:space="preserve">“BAJO PROTESTA DE DECIR VERDAD DECLARAMOS QUE LOS ESTADOS FINANCIEROS Y SUS NOTAS, SON RAZONABLEMENTE CORRECTOS Y SON RESPONSABILIDAD DEL EMISOR”.  </t>
  </si>
  <si>
    <t>"SELLO OFICIAL DEL ENTE PÚBLICO"</t>
  </si>
  <si>
    <t>DEL 01 DE ENERO AL 31 DE DICIEMBRE DE 2025</t>
  </si>
  <si>
    <t>RUBRO: 1.2.3. BIENES INMUEBLES, INFRAESTRUCTURA Y CONSTRUCCIOINES EN PROCESO</t>
  </si>
  <si>
    <t>CUENTA: 1.2.3.3.</t>
  </si>
  <si>
    <t>EDIFICIOS  Y LOCALES</t>
  </si>
  <si>
    <t>DESCRIPCIÓN DEL INMUEBLE</t>
  </si>
  <si>
    <t>CLAVE CATASTRAL</t>
  </si>
  <si>
    <t>ESCRITURA PÚBLICA O FACTURA</t>
  </si>
  <si>
    <t>PENAS</t>
  </si>
  <si>
    <t>RETENCIONES</t>
  </si>
  <si>
    <t>DEVOLUCIONES</t>
  </si>
  <si>
    <t>IMPORTE TOTAL</t>
  </si>
  <si>
    <t>USO</t>
  </si>
  <si>
    <t>CFDI</t>
  </si>
  <si>
    <t>47260 FIDEICOMISO FONDO NACIONAL DE FOMENTO EJIDAL, PAGO 50% EN CUMPLIMIENTO EN EL NUMERAL 3 DEL ACUERDO 07/2024(DONACION ONEROSA DE LA PTAR PROPIEDAD DEL FIFON - FIDEICOMISO FONDO NACIONAL DE FOMENTO EJIDAL, PAGO 50% EN CUMPLIMIENTO EN EL NUMERAL 3 DEL ACUERDO 07/2024(DONACION ONEROSA DE LA PTAR PROPIEDAD DEL FIFONAFE, AL GOB DE B.C.S.)ADOPTADO EN SESION 576 EXTRAORDINARIA DEL COMITE TECNICO Y DE INVERSION DE FONDOS DEL FIFONAFE.</t>
  </si>
  <si>
    <t>FIFONAFE</t>
  </si>
  <si>
    <t>LT:605251 PL:1170475 SOL:25/36200</t>
  </si>
  <si>
    <t>POR DEFINIR</t>
  </si>
  <si>
    <t>SECRETARIA DE FINANZAS Y ADMINISTRACIÓN</t>
  </si>
  <si>
    <t>47391 FIDEICOMISO FONDO NACIONAL DE FOMENTO EJIDAL, PAGO FINIQUITO EN CUMPLIMIENTO A LO SEÑALADO EN EL NUMERAL 3 DEL ACUERDO 017/2024 (DONACION ONEROSA DE LA PT - FIDEICOMISO FONDO NACIONAL DE FOMENTO EJIDAL, PAGO FINIQUITO EN CUMPLIMIENTO A LO SEÑALADO EN EL NUMERAL 3 DEL ACUERDO 017/2024 (DONACION ONEROSA DE LA PTAR PROPIEDAD DEL FIFONAFE , AL GOBIERNO DE EL EDO DE B.C.S.) ADOPTADO EN SESION 576 EXTRAORDINARIA DEL COMITE TECNICO Y DE INVERSION DE FONDOS DEL FIFONAFE.</t>
  </si>
  <si>
    <t>LT:606470 PL:1173234 SOL:25/37046</t>
  </si>
  <si>
    <t>48571 FIFONAFE, PAGO 1 DE 3 POR LA DONACION ONEROSA DE LA PLANTA DE TRATAMIENTO DE AGUAS RESIDUALES PROPIEDAD DE FIFONAFE CUMPLIENTO LO SEÑALADO EN EL NUMERAL 1 - FIFONAFE, PAGO 1 DE 3 POR LA DONACION ONEROSA DE LA PLANTA DE TRATAMIENTO DE AGUAS RESIDUALES PROPIEDAD DE FIFONAFE CUMPLIENTO LO SEÑALADO EN EL NUMERAL 1 DEL ACUERDO 017/2024 ADOPTADO EN LA SESION 576</t>
  </si>
  <si>
    <t>LT:661238 PL:1279220 SOL:25/70420</t>
  </si>
  <si>
    <t>PAGO DE ANTICIPO POR LA ADQUISICION DEL BIEN INMUEBLE: LOTE TERRENO IDENTIFICADO CON EL 001 FRACCION DE LA MANZANA 791,CASTASTRALMENTE 041 UBICADO EN LA CALLE IGNACION ALLENDE NUMERO 1655 ESQUINA CON CALLE BAJA CALIFORNIA EN EL FRACCIONAMIENTO PERLA DEL PLANO, MUNICIPIO DE LA PAZ B.C.S. CON NUMERO CATASTRAL 101-003-041-001 CON UNASUPERFICIE DE 1,181,60M2 DENTRO DEL IMUEBLE SE ENCUENTRA UNA CONSTRUCCION DESTINADA A CASA HABITACION CON UNA SUPERFICIEDE 462.00M2.</t>
  </si>
  <si>
    <t>101-003-041-001</t>
  </si>
  <si>
    <t>RAUL JUAN MENDOZA UNZON</t>
  </si>
  <si>
    <t>LT:611643 PL:1184915 SOL:25/41028</t>
  </si>
  <si>
    <t>RECIBO SIN CFDI</t>
  </si>
  <si>
    <t>25-07 POR CONCEPTO DE:SEGUNDO PAGO POR LA ADQUISICION DEL BIEN INMUEBLE: LOTE TERRENO IDENTIFICADO CON EL 001 FRACCION DE LA MANZANA 791,CATASTRALMENTE 041 UBIC - POR CONCEPTO DE:SEGUNDO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</si>
  <si>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LT:613048 PL:1188509 SOL:25/42184</t>
  </si>
  <si>
    <t>25-11 POR CONCEPTO DE:TERCER PAGO POR LA ADQUISICION DEL BIENINMUEBLE: LOTE TERRENO IDENTIFICADO CON EL 001 FRACCION DE LA MANZANA 791,CATASTRALMENTE 041 UBICA - POR CONCEPTO DE:TERCER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</si>
  <si>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LT:613052 PL:1188517 SOL:25/42190</t>
  </si>
  <si>
    <t>25-15 POR CONCEPTO DE:CUARTO PAGO POR LA ADQUISICION DEL BIEN INMUEBLE: LOTE TERRENO IDENTIFICADO CON EL 001 FRACCION DE LA MANZANA 791,CATASTRALMENTE 041 UBICA - POR CONCEPTO DE:CUARTO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 DE 462.00M2</t>
  </si>
  <si>
    <t>LT:613056 PL:1188525 SOL:25/42196</t>
  </si>
  <si>
    <t>25-19 POR CONCEPTO DE:QUINTO PAGO POR LA ADQUISICION DEL BIEN INMUEBLE: LOTE TERRENO IDENTIFICADO CON EL 001 FRACCION DE LA MANZANA 791,CATASTRALMENTE 041 UBICA - POR CONCEPTO DE:QUINTO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</si>
  <si>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LT:613059 PL:1188531 SOL:25/42202</t>
  </si>
  <si>
    <t>25-22 POR CONCEPTO DE:SEXTO PAGO POR LA ADQUISICION DEL BIEN INMUEBLE: LOTE TERRENO IDENTIFICADO CON EL 001 FRACCION DE LA MANZANA 791,CATASTRALMENTE 041 UBICAD - POR CONCEPTO DE:SEXTO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</si>
  <si>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LT:648370 PL:1253978 SOL:25/63110</t>
  </si>
  <si>
    <t>25-26 POR CONCEPTO ULTIMO  PAGO POR LA ADQUISICION DEL BIEN INMUEBLE: LOTE TERRENO IDENTIFICADO CON EL 001 FRACCION DE LA MANZANA 791,CATASTRALMENTE 041 UBICADO - POR CONCEPTO ULTIMO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 DE 462.00M2.</t>
  </si>
  <si>
    <t>LT:648377 PL:1253990 SOL:25/63139</t>
  </si>
  <si>
    <t>25-30 POR CONCEPTO DE:SEPTIMO PAGO POR LA ADQUISICION DEL BIEN INMUEBLE: LOTE TERRENO IDENTIFICADO CON EL 001 FRACCION DE LA MANZANA 791,CATASTRALMENTE 041 UBIC - POR CONCEPTO DE:SEPTIMO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</si>
  <si>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LT:648379 PL:1253994 SOL:25/63132</t>
  </si>
  <si>
    <t>25-03 POR CONCEPTO DE: PAGO DE ANTICIPO POR LA ADQUISICION DEL BIEN INMUEBLE: LOTE TERRENO IDENTIFICADO CON EL 001 FRACCION DE LA MANZANA 791,CASTASTRALMENTE 04 - POR CONCEPTO DE: PAGO DE ANTICIPO POR LA ADQUISICION DEL BIEN INMUEBLE: LOTE TERRENO IDENTIFICADO CON EL 001 FRACCION DE LA MANZANA 791,CASTASTRALMENTE 041 UBICADO EN LA CALLE IGNACION ALLENDE NUMERO 1655 ESQUINA CON CALLE BAJA CALIFORNIA EN EL FRACCIONAMIENTO PERLA DEL PLANO, MUNICIPIO DE LA PAZ B.C.S. CON NUMERO CATASTRAL 101-003-041-001 CON UNASUPERFICIE DE 1,181,60M2 DENTRO DEL IMUEBLE SE ENCUENTRA UNA CONSTRUCCION DESTINADA A CASA HABITACION CON UNA SUPERFICIEDE 462.00M2.</t>
  </si>
  <si>
    <t xml:space="preserve">CARLOS JUSTO MENDOZA UNZÓN </t>
  </si>
  <si>
    <t>LT:611644 PL:1184917 SOL:25/41029</t>
  </si>
  <si>
    <t>25-08 POR CONCEPTO DE:SEGUNDO PAGO POR LA ADQUISICION DEL BIEN INMUEBLE: LOTE TERRENO IDENTIFICADO CON EL 001 FRACCION DE LA MANZANA 791,CATASTRALMENTE 041 UBIC - POR CONCEPTO DE:SEGUNDO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</si>
  <si>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LT:613049 PL:1188511 SOL:25/42186</t>
  </si>
  <si>
    <t>25-12 POR CONCEPTO DE:TERCER PAGO POR LA ADQUISICION DEL BIENINMUEBLE: LOTE TERRENO IDENTIFICADO CON EL 001 FRACCION DE LA MANZANA 791,CATASTRALMENTE 041 UBICA - POR CONCEPTO DE:TERCER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</si>
  <si>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LT:613053 PL:1188519 SOL:25/42192</t>
  </si>
  <si>
    <t>25-16 POR CONCEPTO DE:CUARTO PAGO POR LA ADQUISICION DEL BIEN INMUEBLE: LOTE TERRENO IDENTIFICADO CON EL 001 FRACCION DE LA MANZANA 791,CATASTRALMENTE 041 UBICA - POR CONCEPTO DE:CUARTO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</si>
  <si>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LT:613057 PL:1188527 SOL:25/42197</t>
  </si>
  <si>
    <t>25-20 POR CONCEPTO DE:QUINTO PAGO POR LA ADQUISICION DEL BIEN INMUEBLE: LOTE TERRENO IDENTIFICADO CON EL 001 FRACCION DE LA MANZANA 791,CATASTRALMENTE 041 UBICA - POR CONCEPTO DE:QUINTO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</si>
  <si>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LT:613060 PL:1188533 SOL:25/42203</t>
  </si>
  <si>
    <t>25-21 POR CONCEPTO DE:SEXTO PAGO POR LA ADQUISICION DEL BIEN INMUEBLE: LOTE TERRENO IDENTIFICADO CON EL 001 FRACCION DE LA MANZANA 791,CATASTRALMENTE 041 UBICAD - POR CONCEPTO DE:SEXTO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</si>
  <si>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LT:648369 PL:1253976 SOL:25/63109</t>
  </si>
  <si>
    <t>25-29 POR CONCEPTO DE:SEPTIMO PAGO POR LA ADQUISICION DEL BIEN INMUEBLE: LOTE TERRENO IDENTIFICADO CON EL 001 FRACCION DE LA MANZANA 791,CATASTRALMENTE 041 UBIC - POR CONCEPTO DE:SEPTIMO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</si>
  <si>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LT:648378 PL:1253992 SOL:25/63130</t>
  </si>
  <si>
    <t>25-27 POR CONCEPTO ULTIMO  PAGO POR LA ADQUISICION DEL BIEN INMUEBLE: LOTE TERRENO IDENTIFICADO CON EL 001 FRACCION DE LA MANZANA 791,CATASTRALMENTE 041 UBICADO - POR CONCEPTO ULTIMO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</si>
  <si>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LT:648396 PL:1254023 SOL:25/63140</t>
  </si>
  <si>
    <t>25-02 POR CONCEPTO DE: PAGO DE ANTICIPO POR LA ADQUISICION DEL BIEN INMUEBLE: LOTE TERRENO IDENTIFICADO CON EL 001 FRACCION DE LA MANZANA 791,CASTASTRALMENTE 04 - POR CONCEPTO DE: PAGO DE ANTICIPO POR LA ADQUISICION DEL BIEN INMUEBLE: LOTE TERRENO IDENTIFICADO CON EL 001 FRACCION DE LA MANZANA 791,CASTASTRALMENTE 041 UBICADO EN LA CALLE IGNACION ALLENDE NUMERO 1655 ESQUINA CON CALLE BAJA CALIFORNIA EN EL FRACCIONAMIENTO PERLA DEL PLANO, MUNICIPIO DE LA PAZ B.C.S. CON NUMERO CATASTRAL 101-003-041-001 CON UNASUPERFICIE DE 1,181,60M2 DENTRO DEL IMUEBLE SE ENCUENTRA UNA CONSTRUCCION DESTINADA A CASA HABITACION CON UNA SUPERFICIEDE 462.00M2.</t>
  </si>
  <si>
    <t>GUADALUPE LOURDES MENDOZA UNZÓN</t>
  </si>
  <si>
    <t>LT:611646 PL:1184921 SOL:25/41031</t>
  </si>
  <si>
    <t>25-05 POR CONCEPTO DE:SEGUNDO PAGO POR LA ADQUISICION DEL BIEN INMUEBLE: LOTE TERRENO IDENTIFICADO CON EL 001 FRACCION DE LA MANZANA 791,CATASTRALMENTE 041 UBIC - POR CONCEPTO DE:SEGUNDO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</si>
  <si>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LT:613046 PL:1188505 SOL:25/42182</t>
  </si>
  <si>
    <t>25-09 POR CONCEPTO DE:TERCER PAGO POR LA ADQUISICION DEL BIENINMUEBLE: LOTE TERRENO IDENTIFICADO CON EL 001 FRACCION DE LA MANZANA 791,CATASTRALMENTE 041 UBICA - POR CONCEPTO DE:TERCER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</si>
  <si>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LT:613050 PL:1188513 SOL:25/42188</t>
  </si>
  <si>
    <t>25-13 POR CONCEPTO DE:CUARTO PAGO POR LA ADQUISICION DEL BIEN INMUEBLE: LOTE TERRENO IDENTIFICADO CON EL 001 FRACCION DE LA MANZANA 791,CATASTRALMENTE 041 UBICA - POR CONCEPTO DE:CUARTO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</si>
  <si>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LT:613054 PL:1188521 SOL:25/42194</t>
  </si>
  <si>
    <t>25-17 POR CONCEPTO DE:QUINTO PAGO POR LA ADQUISICION DEL BIEN INMUEBLE: LOTE TERRENO IDENTIFICADO CON EL 001 FRACCION DE LA MANZANA 791,CATASTRALMENTE 041 UBICA - POR CONCEPTO DE:QUINTO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</si>
  <si>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LT:613061 PL:1188535 SOL:25/42204</t>
  </si>
  <si>
    <t>25-24 POR CONCEPTO DE:SEXTO PAGO POR LA ADQUISICION DEL BIEN INMUEBLE: LOTE TERRENO IDENTIFICADO CON EL 001 FRACCION DE LA MANZANA 791,CATASTRALMENTE 041 UBICAD - POR CONCEPTO DE:SEXTO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</si>
  <si>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LT:648373 PL:1253984 SOL:25/63112</t>
  </si>
  <si>
    <t>25-32 POR CONCEPTO DE:SEPTIMO PAGO POR LA ADQUISICION DEL BIEN INMUEBLE: LOTE TERRENO IDENTIFICADO CON EL 001 FRACCION DE LA MANZANA 791,CATASTRALMENTE 041 UBIC - POR CONCEPTO DE:SEPTIMO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</si>
  <si>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LT:648381 PL:1253998 SOL:25/63136</t>
  </si>
  <si>
    <t>25-28 POR CONCEPTO ULTIMO  PAGO POR LA ADQUISICION DEL BIEN INMUEBLE: LOTE TERRENO IDENTIFICADO CON EL 001 FRACCION DE LA MANZANA 791,CATASTRALMENTE 041 UBICADO - POR CONCEPTO ULTIMO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</si>
  <si>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LT:648397 PL:1254025 SOL:25/63141</t>
  </si>
  <si>
    <t>25-04 POR CONCEPTO DE: PAGO DE ANTICIPO POR LA ADQUISICION DEL BIEN INMUEBLE: LOTE TERRENO IDENTIFICADO CON EL 001 FRACCION DE LA MANZANA 791,CASTASTRALMENTE 04 - POR CONCEPTO DE: PAGO DE ANTICIPO POR LA ADQUISICION DEL BIEN INMUEBLE: LOTE TERRENO IDENTIFICADO CON EL 001 FRACCION DE LA MANZANA 791,CASTASTRALMENTE 041 UBICADO EN LA CALLE IGNACION ALLENDE NUMERO 1655 ESQUINA CON CALLE BAJA CALIFORNIA EN EL FRACCIONAMIENTO PERLA DEL PLANO, MUNICIPIO DE LA PAZ B.C.S. CON NUMERO CATASTRAL 101-003-041-001 CON UNASUPERFICIE DE 1,181,60M2 DENTRO DEL IMUEBLE SE ENCUENTRA UNA CONSTRUCCION DESTINADA A CASA HABITACION CON UNA SUPERFICIEDE 462.00M2.</t>
  </si>
  <si>
    <t>ALICIA SONIA MENDOZA UNZON</t>
  </si>
  <si>
    <t>LT:611645 PL:1184919 SOL:25/41030</t>
  </si>
  <si>
    <t>25-06 POR CONCEPTO DE:SEGUNDO PAGO POR LA ADQUISICION DEL BIEN INMUEBLE: LOTE TERRENO IDENTIFICADO CON EL 001 FRACCION DE LA MANZANA 791,CATASTRALMENTE 041 UBIC - POR CONCEPTO DE:SEGUNDO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</si>
  <si>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LT:613047 PL:1188507 SOL:25/42183</t>
  </si>
  <si>
    <t>25-10 POR CONCEPTO DE:TERCER PAGO POR LA ADQUISICION DEL BIENINMUEBLE: LOTE TERRENO IDENTIFICADO CON EL 001 FRACCION DE LA MANZANA 791,CATASTRALMENTE 041 UBICA - POR CONCEPTO DE:TERCER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</si>
  <si>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LT:613051 PL:1188515 SOL:25/42189</t>
  </si>
  <si>
    <t>25-14 POR CONCEPTO DE:CUARTO PAGO POR LA ADQUISICION DEL BIEN INMUEBLE: LOTE TERRENO IDENTIFICADO CON EL 001 FRACCION DE LA MANZANA 791,CATASTRALMENTE 041 UBICA - POR CONCEPTO DE:CUARTO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</si>
  <si>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LT:613055 PL:1188523 SOL:25/42195</t>
  </si>
  <si>
    <t>25-18 POR CONCEPTO DE:QUINTO PAGO POR LA ADQUISICION DEL BIEN INMUEBLE: LOTE TERRENO IDENTIFICADO CON EL 001 FRACCION DE LA MANZANA 791,CATASTRALMENTE 041 UBICA - POR CONCEPTO DE:QUINTO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</si>
  <si>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LT:613058 PL:1188529 SOL:25/42200</t>
  </si>
  <si>
    <t>25-23 POR CONCEPTO DE:SEXTO PAGO POR LA ADQUISICION DEL BIEN INMUEBLE: LOTE TERRENO IDENTIFICADO CON EL 001 FRACCION DE LA MANZANA 791,CATASTRALMENTE 041 UBICAD - POR CONCEPTO DE:SEXTO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</si>
  <si>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LT:648371 PL:1253980 SOL:25/63111</t>
  </si>
  <si>
    <t>25-31 POR CONCEPTO DE:SEPTIMO PAGO POR LA ADQUISICION DEL BIEN INMUEBLE: LOTE TERRENO IDENTIFICADO CON EL 001 FRACCION DE LA MANZANA 791,CATASTRALMENTE 041 UBIC - POR CONCEPTO DE:SEPTIMO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</si>
  <si>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LT:648380 PL:1253996 SOL:25/63134</t>
  </si>
  <si>
    <t>25-25 POR CONCEPTO ULTIMO  PAGO POR LA ADQUISICION DEL BIEN INMUEBLE: LOTE TERRENO IDENTIFICADO CON EL 001 FRACCION DE LA MANZANA 791,CATASTRALMENTE 041 UBICADO - POR CONCEPTO ULTIMO  PAGO POR LA ADQUISICION DEL BIEN INMUEBLE: LOTE TERRENO IDENTIFICADO CON EL 001 FRACCION DE LA MANZANA 791,CATASTRALMENTE 041 UBICADO EN LA CALLE IGNACIO ALLENDE NUMERO 1655 ESQUINA CON CALLE BAJA CALIFORNIA EN EL FRACCIONAMIENTO PERLA DEL PLANO OFICIAL DEL MUNICIPIO DE LA PAZ B.C.S. CON NUMERO CATASTRAL 101-003-041-001 CON UNA SUPERFICIE DE 1,181,60M2 DENTRO DEL BIEN IMUEBLE SE ENCUENTRA UNACONSTRUCCION DESTINADA A CASA HABITACION CON UNA SUPERFICIEDE 462.00M2.</t>
  </si>
  <si>
    <t>LT:648508 PL:1254193 SOL:25/63194</t>
  </si>
  <si>
    <t>IMPORTE TOTAL DE MOVIMIENTOS DEL PERIODO POR RUBRO: 1.2.3.3.</t>
  </si>
  <si>
    <t>CUENTA: 1.2.3.5</t>
  </si>
  <si>
    <t>CUENTA: 1.2.3.5.2</t>
  </si>
  <si>
    <t xml:space="preserve">CUENTA: </t>
  </si>
  <si>
    <t>CONSTRUCCIÓN DE PARQUE EN LA COLONIA GUERRERO, EN LA LOCALIDAD DE VIZCAÍNO, MUNICIPIO DE MULEGÉ, BAJA CALIFORNIA SUR</t>
  </si>
  <si>
    <t>ESTIMACION No. 3</t>
  </si>
  <si>
    <t>CESEÑA SALGADO JOSE ALONSO</t>
  </si>
  <si>
    <t>LT:555902 PL:1059342 SOL:25/5855</t>
  </si>
  <si>
    <t>DOMINIO PUBLICO</t>
  </si>
  <si>
    <t>SEPUIMM</t>
  </si>
  <si>
    <t>864D1F01-743F-4EC8-9AA3-E5C5540953CA</t>
  </si>
  <si>
    <t>ESTIMACION No. 4-</t>
  </si>
  <si>
    <t>LT:658340 PL:1273358 SOL:25/69088</t>
  </si>
  <si>
    <t>68A92885-41F4-453E-A71B-A0531D4A58C3</t>
  </si>
  <si>
    <t>ESTIMACION No. 5-</t>
  </si>
  <si>
    <t>LT:658347 PL:1273367 SOL:25/69095</t>
  </si>
  <si>
    <t>8496C100-7376-4C6F-9766-BAC742FA9D17</t>
  </si>
  <si>
    <t>MÓDULO DE INFORMACIÓN EN LA LOCALIDAD DE SANTA MARTHA, MUNICIPIO DE MULEGÉ, BAJA CALIFORNIA SUR</t>
  </si>
  <si>
    <t>ESTIMACION No.01-</t>
  </si>
  <si>
    <t>NEO CONSTRUCTION, S.A DE C.V.</t>
  </si>
  <si>
    <t>LT:555579 PL:1058830 SOL:25/5620</t>
  </si>
  <si>
    <t>NCF624</t>
  </si>
  <si>
    <t>D8B7ECE8-16AD-4FB3-BCBF-5E5A6809DC68</t>
  </si>
  <si>
    <t>ESTIMACION No. 02-</t>
  </si>
  <si>
    <t>LT:563392 PL:1073824 SOL:25/9590</t>
  </si>
  <si>
    <t>NCF626</t>
  </si>
  <si>
    <t>127383CB-857B-44E6-9AE5-93D94EB61475</t>
  </si>
  <si>
    <t>REHABILITACIÓN PARQUE MANDARINA, EN LA CIUDAD DE LA PAZ, BAJA CALIFORNIA SUR</t>
  </si>
  <si>
    <t>ESTIMACION No. 04-</t>
  </si>
  <si>
    <t>INGEXIS ENTERPRISES, S. DE R.L. DE C.V.</t>
  </si>
  <si>
    <t>LT:580557 PL:1112083 SOL:25/19702</t>
  </si>
  <si>
    <t>A1784</t>
  </si>
  <si>
    <t>6DD3ACBC-BDF9-4D7E-A972-33A474356B05</t>
  </si>
  <si>
    <t>ESTIMACION No.05-</t>
  </si>
  <si>
    <t>LT:582650 PL:1117631 SOL:25/20982</t>
  </si>
  <si>
    <t>A1783</t>
  </si>
  <si>
    <t>A1238741-FB83-456F-817A-37B310631454</t>
  </si>
  <si>
    <t>REHABILITACION DE LA SEGUNDA ETAPA CADI CARIBE EN LA LOCALIDAD DE CABO SAN LUCAS,MUNICIPIO DE LOS CABOS</t>
  </si>
  <si>
    <t>ESTIMACION No. 05-E</t>
  </si>
  <si>
    <t>GERENCIA DE INFRAESTRUCTURA BAJACALIFORNIA, S.A. DE C.V.</t>
  </si>
  <si>
    <t>LT:555534 PL:1058764 SOL:25/5589</t>
  </si>
  <si>
    <t>A-784</t>
  </si>
  <si>
    <t>0177420A-038C-4FC6-8B5F-751ACC8FEC52</t>
  </si>
  <si>
    <t> ESTIMACION No.06-E </t>
  </si>
  <si>
    <t>LT:557903 PL:1063589 SOL:25/6819</t>
  </si>
  <si>
    <t>A-815</t>
  </si>
  <si>
    <t>2568E729-E560-46CA-8034-BCF38D260F8D</t>
  </si>
  <si>
    <t>CONSTRUCCIÓN DE LA PRIMERA ETAPA DE LA ESCUELA DE MÚSICA EN EL CENTRO DE DESARROLLO COMUNITARIO, EN CIUDAD CONSTITUCIÓN, MUNICIPIO DE COMONDÚ, BAJA CALIFORNIA SUR</t>
  </si>
  <si>
    <t>ESTIMACION No.9-N </t>
  </si>
  <si>
    <t>LOYA NIEVES RAY FERNANDO</t>
  </si>
  <si>
    <t>LT:602259 PL:1161998 SOL:25/34098</t>
  </si>
  <si>
    <t> FFF-6</t>
  </si>
  <si>
    <t>134B0119-B56F-4D9B-A5A6-94247F079954</t>
  </si>
  <si>
    <t>ESTIMACION No.10-N </t>
  </si>
  <si>
    <t>LT:603981 PL:1167245 SOL:25/35351</t>
  </si>
  <si>
    <t>FFF-4</t>
  </si>
  <si>
    <t>6B5511AF-BBA1-4338-BAED-A4F799F02664</t>
  </si>
  <si>
    <t xml:space="preserve"> ESTIMACION No.11-A </t>
  </si>
  <si>
    <t>LT:604022 PL:1167305 SOL:25/35382</t>
  </si>
  <si>
    <t>FFF-5</t>
  </si>
  <si>
    <t>0A38C3ED-58FC-4803-8481-7A473C9BA1AF</t>
  </si>
  <si>
    <t> ESTIMACION No.12-E </t>
  </si>
  <si>
    <t>LT:604054 PL:1167366 SOL:25/35404</t>
  </si>
  <si>
    <t>FFF-7</t>
  </si>
  <si>
    <t>F28D6899-6F0B-44D4-879F-6B35122C01C1</t>
  </si>
  <si>
    <t>CONSTRUCCIÓN DE CENTRO DE RESGUARDO TEMPORAL PARA CUERPOS Y/O RESTOS HUMANOS, EN CHAMETLA, MUNICIPIO DE LA PAZ, B.C.S.</t>
  </si>
  <si>
    <t>ESTIMACION No.4-AD </t>
  </si>
  <si>
    <t>SANCHEZ PINEDO JACOB</t>
  </si>
  <si>
    <t>LT:544667 PL:1037167 SOL:25/1004</t>
  </si>
  <si>
    <t>B909</t>
  </si>
  <si>
    <t>EAD88D0C-6106-4C53-BB6B-4D547163E603</t>
  </si>
  <si>
    <t> ESTIMACION No.5-EXT </t>
  </si>
  <si>
    <t>LT:544684 PL:1037209 SOL:25/1014</t>
  </si>
  <si>
    <t> B910</t>
  </si>
  <si>
    <t>90369F48-1995-4938-9C1A-3E109170C9ED</t>
  </si>
  <si>
    <t>ESTIMACION No.06-AD </t>
  </si>
  <si>
    <t>LT:560428 PL:1067482 SOL:25/7861</t>
  </si>
  <si>
    <t> B919</t>
  </si>
  <si>
    <t>1D0A1DEF-DBFC-4C50-A77E-027ED3487516</t>
  </si>
  <si>
    <t> ESTIMACION No.07-EXT </t>
  </si>
  <si>
    <t>LT:560438 PL:1067493 SOL:25/7868</t>
  </si>
  <si>
    <t> B920:</t>
  </si>
  <si>
    <t>934131BD-CDAB-4D8B-BA07-36472C3777F4</t>
  </si>
  <si>
    <t>AMPLIACIÓN DE LAS INSTALACIONES DEL C4 EN B.C.S.</t>
  </si>
  <si>
    <t>ESTIMACION No.09-N </t>
  </si>
  <si>
    <t>JMTN CONSTRUCTOR BAJA, S. DE R.L. DE C.V.</t>
  </si>
  <si>
    <t>LT:553868 PL:1055459 SOL:25/4804</t>
  </si>
  <si>
    <t>A8D15A1E-3F31-4616-AC5F-CC32FDD91FA9</t>
  </si>
  <si>
    <t>ESTIMACION No.10-A </t>
  </si>
  <si>
    <t>LT:553878 PL:1055472 SOL:25/4812</t>
  </si>
  <si>
    <t>C9E6CF1F-AC5C-4BEB-83CF-49B73ED6865C</t>
  </si>
  <si>
    <t> ESTIMACION No.11-E </t>
  </si>
  <si>
    <t>LT:553888 PL:1055508 SOL:25/4820</t>
  </si>
  <si>
    <t>B6022FA3-D80E-4100-9A2C-B2F334B2CDAD</t>
  </si>
  <si>
    <t>ESTIMACION No.12-E </t>
  </si>
  <si>
    <t>LT:586806 PL:1125563 SOL:25/23805</t>
  </si>
  <si>
    <t>64BC7069-1151-440C-BA67-CAB7AB30D804</t>
  </si>
  <si>
    <t>EMPASTADO Y REHABILITACIÓN DEL CAMPO DE FÚTBOL SIETE Y CONSTRUCCIÓN DE DOS MÓDULOS DE BAÑOS EN INSUDE, EN LA PAZ, MUNICIPIO DE LA PAZ, BAJA CALIFORNIA SUR</t>
  </si>
  <si>
    <t>ESTIMACION No.03-A</t>
  </si>
  <si>
    <t>RIVERA MANCILLAS CRISTHIAN RAMON</t>
  </si>
  <si>
    <t>LT:598313 PL:1152570 SOL:25/31889</t>
  </si>
  <si>
    <t>3FF0C</t>
  </si>
  <si>
    <t>5F473E1F-65FE-453B-92E6-BCD75853FF0C</t>
  </si>
  <si>
    <t>ESTIMACION No.04-A</t>
  </si>
  <si>
    <t>LT:602937 PL:1164005 SOL:25/34643</t>
  </si>
  <si>
    <t> B385</t>
  </si>
  <si>
    <t>C95EAD45-43EE-4A0F-905E-7407793CB385</t>
  </si>
  <si>
    <t>ESTIMACION No.05-E</t>
  </si>
  <si>
    <t>LT:603628 PL:1166237 SOL:25/35043</t>
  </si>
  <si>
    <t>DA8D</t>
  </si>
  <si>
    <t>05C2D251-9092-469C-9B31-3972CAD5DA8D</t>
  </si>
  <si>
    <t>REHABILITACIÓN DEL GIMNASIO LOMAS ALTAS, EN LA LOCALIDAD DE CABO SAN LUCAS, MUNICIPIO DE LOS CABOS</t>
  </si>
  <si>
    <t>ESTIMACION No.7</t>
  </si>
  <si>
    <t>BANCO MATERIALES PETREOS DE LA BAJA S.A.S. DE C.V.</t>
  </si>
  <si>
    <t>LT:555930 PL:1059379 SOL:25/5873</t>
  </si>
  <si>
    <t>A108</t>
  </si>
  <si>
    <t>430580DD-E476-4977-B7A4-14E396DCBD7D</t>
  </si>
  <si>
    <t>REMODELACIÓN DE LAS OFICINAS DEL CENTRO DE CONCILIACIÓN LABORAL EN CABO SAN LUCAS, MUNICIPIO DE LOS CABOS, BAJA CALIFORNIA SUR</t>
  </si>
  <si>
    <t> 30% DE ANTICIPO </t>
  </si>
  <si>
    <t>CAMINOS CONSTRUCCION Y PUENTES ALMAGUER GARZA S.A. DE C.V.</t>
  </si>
  <si>
    <t>LT:645603 PL:1248276 SOL:25/61506</t>
  </si>
  <si>
    <t>BIEN PROPIO</t>
  </si>
  <si>
    <t>OFICINAS DE GOBIERNO</t>
  </si>
  <si>
    <t>6CE54DBD-17F8-441B-A6FD-0907592FB373</t>
  </si>
  <si>
    <t>CENTRO INTEGRAL DE FINANZAS, EN LA CIUDAD DE LA PAZ, MUNICIPIO DE LA PAZ, BAJA CALIFORNIA SUR</t>
  </si>
  <si>
    <t> ESTIMACION No.10-ADIC</t>
  </si>
  <si>
    <t>CONSTRUCCIONES RORE, S. DE R.L. DE C.V.</t>
  </si>
  <si>
    <t>LT:548018 PL:1043413 SOL:25/2004</t>
  </si>
  <si>
    <t>23F68D02-796A-4802-9834-F87F3A5463AD</t>
  </si>
  <si>
    <t> ESTIMACION No.11-EXT </t>
  </si>
  <si>
    <t>LT:550719 PL:1049473 SOL:25/3248</t>
  </si>
  <si>
    <t>A8D0E3B2-EE57-4FD9-AC52-017C125F4B49</t>
  </si>
  <si>
    <t>ESTIMACION No.12-N </t>
  </si>
  <si>
    <t>LT:559495 PL:1066062 SOL:25/7571</t>
  </si>
  <si>
    <t>31AFC55D-6BB9-421E-9851-DE1B70B6F94F</t>
  </si>
  <si>
    <t>ESTIMACION No. 13-A </t>
  </si>
  <si>
    <t>LT:560750 PL:1068082 SOL:25/8070</t>
  </si>
  <si>
    <t>E3C3A51D-D1C8-4DE2-A51C-7FECDF97A3A7</t>
  </si>
  <si>
    <t>ESTIMACION No. 14-A </t>
  </si>
  <si>
    <t>LT:560785 PL:1068131 SOL:25/8091</t>
  </si>
  <si>
    <t>5DCD637E-4886-43CD-A774-7EED89792F59</t>
  </si>
  <si>
    <t>ESTIMACION No. 15-E </t>
  </si>
  <si>
    <t>LT:561335 PL:1069352 SOL:25/8363</t>
  </si>
  <si>
    <t>3F6017D7-1342-4A55-AE4D-857CAD0CC013</t>
  </si>
  <si>
    <t> ESTIMACION No.16-E </t>
  </si>
  <si>
    <t>LT:660036 PL:1276757 SOL:25/69896</t>
  </si>
  <si>
    <t>987F7010-C034-483B-9CC5-EFABD2223E7F</t>
  </si>
  <si>
    <t> REMODELACIÓN Y HABILITACIÓN DEL MÓDULO B, DE ÁREA DE BAÑO, PARA LA SUBSECRETARÍA DE ECONOMÍA, SUBSECRETARÍA DE MEDIO AMBIENTE Y RECURSOS NATURALES Y LA UNIDAD DE MOVILIDAD Y TRANSPORTE EN LA CIUDAD D</t>
  </si>
  <si>
    <t> ESTIMACION No. 04-A </t>
  </si>
  <si>
    <t>HASAN ASOCIADOS, S. DE R.L. DE C.V.</t>
  </si>
  <si>
    <t>LT:566455 PL:1081679 SOL:25/11419</t>
  </si>
  <si>
    <t>8EBDEE70-5570-488C-B490-80EA50C9118B</t>
  </si>
  <si>
    <t>ESTIMACION No.05-E </t>
  </si>
  <si>
    <t>LT:569457 PL:1088255 SOL:25/13205</t>
  </si>
  <si>
    <t>C2CA350E-0E71-47EB-819E-648ECEAB9345</t>
  </si>
  <si>
    <t>REMODELACIÓN DEL MÓDULO A DE OFICINAS PARA LA SUBSECRETARÍA DE ECONOMÍA, EN LA CIUDAD DE LA PAZ, MUNICIPIO DE LA PAZ, BAJA CALIFORNIA SUR</t>
  </si>
  <si>
    <t>ESTIMACION No.13-E</t>
  </si>
  <si>
    <t>URBANIZADORA VITRA, S. DE R.L. DE C.V.</t>
  </si>
  <si>
    <t>LT:564737 PL:1077296 SOL:25/10265</t>
  </si>
  <si>
    <t>C26A5210-5034-43E1-8C87-04545830E158</t>
  </si>
  <si>
    <t>ESTIMACION No.14-E </t>
  </si>
  <si>
    <t>LT:572297 PL:1095310 SOL:25/15128</t>
  </si>
  <si>
    <t>6BDE9842-2B58-49B7-8C36-D4F4B2FCE45C</t>
  </si>
  <si>
    <t>REMODELACION DEL MODULO D DE OFICINAS PARA LA UNIDAD DE TRANSPORTE Y MOVILIDAD EN LA CIUDAD DE LA PAZ,MUNICIPIO DE LA PAZ, BAJA CALIFORNIA SUR</t>
  </si>
  <si>
    <t> ESTIMACION No.08-E</t>
  </si>
  <si>
    <t>LT:571541 PL:1092988 SOL:25/14561</t>
  </si>
  <si>
    <t>7DA4</t>
  </si>
  <si>
    <t>378BBE32-29FA-4D44-80BE-B57A8A527DA4</t>
  </si>
  <si>
    <t>ESTIMACION No. 09-E</t>
  </si>
  <si>
    <t>LT:578495 PL:1107876 SOL:25/18476</t>
  </si>
  <si>
    <t>47DC</t>
  </si>
  <si>
    <t>0B9CC19B-4081-4B9C-9B3C-C2A1311447DC</t>
  </si>
  <si>
    <t>REMODELACIÓN DEL MÓDULO C DE OFICINAS PARA LA DIRECCIÓN DE MEDIO AMBIENTE Y RECURSOS NATURALES, EN LA CIUDAD DE LA PAZ, MUNICIPIO DE LA PAZ, BAJA CALIFORNIA SUR</t>
  </si>
  <si>
    <t>ESTIMACION No.09-E </t>
  </si>
  <si>
    <t>ROMERO MEZA LUIS ALBERTO</t>
  </si>
  <si>
    <t>LT:564536 PL:1076909 SOL:25/10137</t>
  </si>
  <si>
    <t>0B99589E-087A-4613-A681-A3F4D54DA13E</t>
  </si>
  <si>
    <t>CONSTRUCCIÓN DE TECHUMBRE EN LA CANCHA PÚBLICA DE LA LOCALIDAD DE SAN ANTONIO, MUNICIPIO DE LA PAZ, BAJA CALIFORNIA SUR</t>
  </si>
  <si>
    <t>ESTIMACION No. 06-A </t>
  </si>
  <si>
    <t>LT:560456 PL:1067519 SOL:25/7893</t>
  </si>
  <si>
    <t>B915</t>
  </si>
  <si>
    <t>54D16609-0C1D-4F16-9290-9D30730EC495</t>
  </si>
  <si>
    <t>ESTIMACION No. 07-N </t>
  </si>
  <si>
    <t>LT:582427 PL:1117288 SOL:25/20873</t>
  </si>
  <si>
    <t>B931</t>
  </si>
  <si>
    <t>E71D7C52-28DB-45AE-9B05-CF82E3744D8F</t>
  </si>
  <si>
    <t>ESTIMACION No. 08-A </t>
  </si>
  <si>
    <t>LT:582449 PL:1117320 SOL:25/20887</t>
  </si>
  <si>
    <t>B932</t>
  </si>
  <si>
    <t>1ADE51C6-A556-4091-A94A-B8D087147BAA</t>
  </si>
  <si>
    <t>ESTIMACION No. 09-E </t>
  </si>
  <si>
    <t>LT:582518 PL:1117430 SOL:25/20921</t>
  </si>
  <si>
    <t>B933</t>
  </si>
  <si>
    <t>D120C4E9-7430-477B-9E5E-D0FE641B72B7</t>
  </si>
  <si>
    <t>REHABILITACIÓN DEL PARQUE RINCONADA EN LA COLONIA AGUSTÍN OLACHEA EN LA CIUDAD DE LA PAZ, MUNICIPIO DE LA PAZ, BAJA CALIFORNIA SUR</t>
  </si>
  <si>
    <t>ESTIMACION No.03-A </t>
  </si>
  <si>
    <t>FLORES HERNANDEZ ALBERTO</t>
  </si>
  <si>
    <t>LT:601452 PL:1159945 SOL:25/33769</t>
  </si>
  <si>
    <t>360C99ED-CED3-4899-BF0B-75067F80BF32</t>
  </si>
  <si>
    <t>ESTIMACION No. 04-E </t>
  </si>
  <si>
    <t>LT:602890 PL:1163906 SOL:25/34597</t>
  </si>
  <si>
    <t>A45</t>
  </si>
  <si>
    <t>AD4BEE2B-4498-4370-8384-E42083A16ABC</t>
  </si>
  <si>
    <t>MEJORAS A LA UNIDAD DEPORTIVA 20 DE NOVIEMBRE (TRABAJOS: EMPASTADO, REHABILITACIÓN DE SANITARIOS, GRADAS YALUMBRADO), EN LA CIUDAD DE LA PAZ, MUNICIPIO DE LA PAZ, BAJA CALIFORNIA SUR</t>
  </si>
  <si>
    <t>ESTIMACION No.01-N</t>
  </si>
  <si>
    <t>LT:556780 PL:1061036 SOL:25/6196</t>
  </si>
  <si>
    <t>C7A2</t>
  </si>
  <si>
    <t>CDE458A0-5224-495D-9238-4A873043C7A2</t>
  </si>
  <si>
    <t>ESTIMACION No.02-N</t>
  </si>
  <si>
    <t>LT:556938 PL:1061250 SOL:25/6300</t>
  </si>
  <si>
    <t>EFA7</t>
  </si>
  <si>
    <t>87B0A730-E302-4862-BC8B-D66D1543EFA7</t>
  </si>
  <si>
    <t>ESTIMACION No.03-N</t>
  </si>
  <si>
    <t>LT:556956 PL:1061304 SOL:25/6335</t>
  </si>
  <si>
    <t>07EB</t>
  </si>
  <si>
    <t>1D246905-B9D6-4B82-A36F-FE6A9AF207EB</t>
  </si>
  <si>
    <t>ESTIMACION No.04-N</t>
  </si>
  <si>
    <t>LT:589676 PL:1132837 SOL:25/25509</t>
  </si>
  <si>
    <t>F343</t>
  </si>
  <si>
    <t>9B63BD32-4DD0-4EA3-A6F0-AB822FC4F343</t>
  </si>
  <si>
    <t>ESTIMACION No.05-N</t>
  </si>
  <si>
    <t>LT:591127 PL:1135951 SOL:25/26543</t>
  </si>
  <si>
    <t>C0609</t>
  </si>
  <si>
    <t>C0DCBB4D-37E9-4076-844E-F4D1323C0609</t>
  </si>
  <si>
    <t> ESTIMACION No.06-A</t>
  </si>
  <si>
    <t>LT:593142 PL:1140203 SOL:25/28328</t>
  </si>
  <si>
    <t> 02E74</t>
  </si>
  <si>
    <t>D39B21F6-7B5A-4115-9A5F-4E7A72302E74</t>
  </si>
  <si>
    <t>ESTIMACION No. 07-E</t>
  </si>
  <si>
    <t>LT:596178 PL:1147163 SOL:25/30512</t>
  </si>
  <si>
    <t>B6FB</t>
  </si>
  <si>
    <t>2484240B-BAF6-438E-A2CE-13ED89D2B6FB</t>
  </si>
  <si>
    <t>REHABILITACION DE SEGUNDA ETAPA DE CASA CUNA-CASA HOGAR EN LA CIUDAD DE LA PAZ,MUNICIPIO DE LA PAZ, BAJA CALIFORNIA SUR</t>
  </si>
  <si>
    <t>ESTIMACION No.01-N </t>
  </si>
  <si>
    <t>LT:556895 PL:1061184 SOL:25/6250</t>
  </si>
  <si>
    <t>258F4E16-E938-4EAC-AA86-F357F4812410</t>
  </si>
  <si>
    <t>ESTIMACION No.02-A</t>
  </si>
  <si>
    <t>LT:568136 PL:1085350 SOL:25/12306</t>
  </si>
  <si>
    <t>F59E6C5E-22C6-4973-AB6C-66177318B00C</t>
  </si>
  <si>
    <t>ESTIMACION No.03-EXT</t>
  </si>
  <si>
    <t>LT:568651 PL:1086569 SOL:25/12654</t>
  </si>
  <si>
    <t>436D5CC4-92C0-459E-8A45-830AA5E483CB</t>
  </si>
  <si>
    <t>ESTIMACION No.04-E</t>
  </si>
  <si>
    <t>LT:570677 PL:1091013 SOL:25/13969</t>
  </si>
  <si>
    <t>23007E5B-2931-4666-A710-8F12F092BEAA</t>
  </si>
  <si>
    <t>LT:571275 PL:1092169 SOL:25/14430</t>
  </si>
  <si>
    <t>ECE55324-3839-4098-AD22-009838A1C83C</t>
  </si>
  <si>
    <t>ESTIMACION No. 06-E</t>
  </si>
  <si>
    <t>LT:576529 PL:1103863 SOL:25/17568</t>
  </si>
  <si>
    <t>9847C544-4CC6-4828-9E2D-BDA7CC556CD1</t>
  </si>
  <si>
    <t>ESTIMACION No.07-E</t>
  </si>
  <si>
    <t>LT:582785 PL:1118086 SOL:25/21074</t>
  </si>
  <si>
    <t>2C6B46C7-D241-4D4F-96BB-25556AD2E45C</t>
  </si>
  <si>
    <t>ESTIMACION No.08-E</t>
  </si>
  <si>
    <t>LT:586693 PL:1125411 SOL:25/23674</t>
  </si>
  <si>
    <t>A7D77DA8-D097-417F-9AD4-4F41E799989F</t>
  </si>
  <si>
    <t>Construcción de la Segunda Etapa Escuela de Música en la colonia Villas de Guadalupe, en la ciudad de La Paz, municipio de La Paz, Baja California Sur</t>
  </si>
  <si>
    <t>ESTIMACION No. 01-N</t>
  </si>
  <si>
    <t>GABRIEL ANDRADE LEYVA</t>
  </si>
  <si>
    <t>LT:559926 PL:1066695 SOL:25/7647</t>
  </si>
  <si>
    <t>311F</t>
  </si>
  <si>
    <t>6CF1FA5E-61F0-401B-A4E1-0929F1B2311F</t>
  </si>
  <si>
    <t>PAGO DE ESTIMACION No.02-N</t>
  </si>
  <si>
    <t>LT:566804 PL:1082303 SOL:25/11669</t>
  </si>
  <si>
    <t>9A70</t>
  </si>
  <si>
    <t>9D309BC7-A6E6-4328-8493-EA806CBC9A70</t>
  </si>
  <si>
    <t>CONSTRUCCIÓN DE CENTRO CÍVICO DE LA POZA GRANDE, EN LA LOCALIDAD DE LA POZA GRANDE, MUNICIPIO DE COMONDÚ, BAJA CALIFORNIA SUR</t>
  </si>
  <si>
    <t>EQUIPARTES DOS MARES, S. DE R.L. DE C.V.</t>
  </si>
  <si>
    <t>LT:558517 PL:1064518 SOL:25/7081</t>
  </si>
  <si>
    <t>D082EB85-1BDA-4241-90C7-2F184812B469</t>
  </si>
  <si>
    <t>LT:578099 PL:1106943 SOL:25/18279</t>
  </si>
  <si>
    <t>049DD0F0-D09E-4260-AC66-F6F956E70E00</t>
  </si>
  <si>
    <t>LT:581911 PL:1116189 SOL:25/20594</t>
  </si>
  <si>
    <t>1E8D431C-FDEF-4143-BDEE-3A6232D851D3</t>
  </si>
  <si>
    <t>Construcción de Centro Cívico de Puerto Adolfo López Mateos, en la localidad de Puerto Adolfo López Mateos, municipio de Comondú, Baja California Sur</t>
  </si>
  <si>
    <t>ESTIMACION No. 03-N</t>
  </si>
  <si>
    <t>CONSTRUCCIONES Y SOLUCIONES LERMA S.A. DE C.V.</t>
  </si>
  <si>
    <t>LT:560473 PL:1067542 SOL:25/7897</t>
  </si>
  <si>
    <t>CONS-60</t>
  </si>
  <si>
    <t>B4E8FCAD-36D0-40DA-B574-EA10B091B2CA</t>
  </si>
  <si>
    <t>ESTIMACION No. 04-A</t>
  </si>
  <si>
    <t>LT:575238 PL:1101530 SOL:25/16883</t>
  </si>
  <si>
    <t>CONS-62</t>
  </si>
  <si>
    <t>D6A1FB88-A1A6-4334-9B82-2C034F398D98</t>
  </si>
  <si>
    <t>LT:581318 PL:1114176 SOL:25/20190</t>
  </si>
  <si>
    <t>CONS-63</t>
  </si>
  <si>
    <t>8EE1B03E-AC94-46E7-ADD1-7F930C677D85</t>
  </si>
  <si>
    <t>REHABILITACIÓN DEL CAMPO DE FÚTBOL EN LA COLONIA AGUSTÍN OLACHEA EN LA CIUDAD DE LA PAZ, MUNICIPIO DE LA PAZ, BAJA CALIFORNIA SUR</t>
  </si>
  <si>
    <t>LT:555733 PL:1059092 SOL:25/5687</t>
  </si>
  <si>
    <t>A29</t>
  </si>
  <si>
    <t>1D0762F3-2D5B-4A78-9F13-658D67DBFADC</t>
  </si>
  <si>
    <t>LT:555746 PL:1059115 SOL:25/5713</t>
  </si>
  <si>
    <t>A32</t>
  </si>
  <si>
    <t>784B0719-FE4C-4431-A07D-ACFF77106CD4</t>
  </si>
  <si>
    <t>LT:587903 PL:1127874 SOL:25/24360</t>
  </si>
  <si>
    <t>7128BB4D-8DDE-4AB2-A0B8-2C04A24D37B9</t>
  </si>
  <si>
    <t>LT:601443 PL:1159933 SOL:25/33753</t>
  </si>
  <si>
    <t>89C1578C-556C-4D3A-A094-C241B1674172</t>
  </si>
  <si>
    <t>REHABILITACIÓN DEL CENTRO S.E.P., EN LA PAZ, MUNICIPIO DE LA PAZ, BAJA CALIFORNIA SUR</t>
  </si>
  <si>
    <t>CASTRO MARQUEZ JESUS ABIMAEL</t>
  </si>
  <si>
    <t>LT:561854 PL:1070147 SOL:25/8767</t>
  </si>
  <si>
    <t>946C</t>
  </si>
  <si>
    <t>INSTITUCION DE GOBIERNO</t>
  </si>
  <si>
    <t>C5280B52-2A6F-44C6-8B96-4982CAE8946C</t>
  </si>
  <si>
    <t>ESTIMACION No. 02-N</t>
  </si>
  <si>
    <t>LT:570213 PL:1089793 SOL:25/13669</t>
  </si>
  <si>
    <t>3D0D</t>
  </si>
  <si>
    <t>C611DD00-1FDF-4667-98D6-CE9CFF8F3D0D</t>
  </si>
  <si>
    <t>LT:578660 PL:1108165 SOL:25/18545</t>
  </si>
  <si>
    <t>E2C6</t>
  </si>
  <si>
    <t>AEC6CDCF-66F9-4574-93FC-FE5C04EFE2C6</t>
  </si>
  <si>
    <t>LT:603234 PL:1165041 SOL:25/34801</t>
  </si>
  <si>
    <t>E38A</t>
  </si>
  <si>
    <t>05B5E106-B975-47F3-BE8C-9AC82B79E38A</t>
  </si>
  <si>
    <t>ESTIMACION No.05-A</t>
  </si>
  <si>
    <t>LT:603251 PL:1165098 SOL:25/34810</t>
  </si>
  <si>
    <t> 8481</t>
  </si>
  <si>
    <t>A388C195-5718-49F2-B7D4-3761D6348481</t>
  </si>
  <si>
    <t>ESTIMACION No.06-E</t>
  </si>
  <si>
    <t>LT:616578 PL:1197089 SOL:25/44662</t>
  </si>
  <si>
    <t>74FB</t>
  </si>
  <si>
    <t>3F8CE331-EC93-4F60-B0D6-F7AD4AEB74FB</t>
  </si>
  <si>
    <t>LT:657368 PL:1271604 SOL:25/68469</t>
  </si>
  <si>
    <t>F92357E9-43AF-456E-91F8-2A6FDA177898</t>
  </si>
  <si>
    <t>2DA. ETAPA DE LA CONSTRUCCIÓN DEL CENTRO DE CONTROL, COMANDO, COMUNICACIÓN Y COMPUTO C4 LA PAZ, MUNICIPIO DE LA PAZ, BAJA CALIFORNIA SUR</t>
  </si>
  <si>
    <t>30% DE ANTICIPO</t>
  </si>
  <si>
    <t>AMADOR VILLAVICENCIO JOSE ADAN</t>
  </si>
  <si>
    <t>LT:610377 PL:1182171 SOL:25/39927</t>
  </si>
  <si>
    <t>0D40364F-B74A-49E4-A4FC-4D5730AF0E79</t>
  </si>
  <si>
    <t>LT:657388 PL:1271629 SOL:25/68489</t>
  </si>
  <si>
    <t>9DBE6</t>
  </si>
  <si>
    <t>9FB44C75-EC0C-483B-B94A-558EE999DBE6</t>
  </si>
  <si>
    <t>LT:658067 PL:1272579 SOL:25/68916</t>
  </si>
  <si>
    <t>AE2E2A40-9DF6-435E-B829-A56238677756</t>
  </si>
  <si>
    <t>REMODELACIÓN DE CUATRO CAMERINOS DEL TEATRO DE LA CIUDAD, EN LA PAZ, MUNICIPIO DE LA PAZ, BAJA CALIFORNIA SUR</t>
  </si>
  <si>
    <t>ESTIMACION No.02-N </t>
  </si>
  <si>
    <t>LT:553943 PL:1055580 SOL:25/4833</t>
  </si>
  <si>
    <t>A5434AF4-DE12-489B-A7D0-427278C50A91</t>
  </si>
  <si>
    <t>SUSTITUCIÓN DE AISLANTE ACÚSTICO, APLICACIÓN DE PINTURA EXTERIOR EN CUBO DE FOTO, COLOCACIÓN DE LETREROS DE ALUMINIO Y APLICACIÓN DE PINTURA DE PISO Y PLAFÓN DEL TEATRO DE LA CIUDAD, EN LA PAZ, MUNICI</t>
  </si>
  <si>
    <t>ESTIMACION No. 02-E </t>
  </si>
  <si>
    <t>LT:565931 PL:1080643 SOL:25/11102</t>
  </si>
  <si>
    <t>F77CE63D-7D60-47C2-82C0-7DBE19999936</t>
  </si>
  <si>
    <t> ESTIMACION No. 03-N</t>
  </si>
  <si>
    <t>LT:575929 PL:1102780 SOL:25/17323</t>
  </si>
  <si>
    <t>E42EA1CF-CD39-408E-8CAD-A5A5984813A2</t>
  </si>
  <si>
    <t>APLICACIÓN DE PINTURA EXTERIOR EN EL TEATRO DE LA CIUDAD, EN LA PAZ, MUNICIPIO DE LA PAZ, BAJA CALIFORNIA SUR</t>
  </si>
  <si>
    <t>LT:566367 PL:1081429 SOL:25/11364</t>
  </si>
  <si>
    <t>B01D08EB-0F2B-4FDA-8C1E-EAFDAEAFD1C8</t>
  </si>
  <si>
    <t>SUSTITUCIÓN DE ALFOMBRA EN ÁREA DE BUTACAS Y PASILLOS DEL TEATRO DE LA CIUDAD, EN LA PAZ, MUNICIPIO DE LA PAZ, BAJA CALIFORNIA SUR</t>
  </si>
  <si>
    <t>EA22B95B-9C3E-4AAF-A614-F74F54054F38</t>
  </si>
  <si>
    <t>IMPERMEABILIZACIÓN DE LA CUBIERTA DE SALAS DEL TEATRO DE LA CIUDAD, EN LA PAZ, MUNICIPIO DE LA PAZ, BAJA CALIFORNIA SUR</t>
  </si>
  <si>
    <t>LT:554045 PL:1055916 SOL:25/4868</t>
  </si>
  <si>
    <t>B908</t>
  </si>
  <si>
    <t>BDE4ECB6-A1FF-4075-8450-F55CE658C572</t>
  </si>
  <si>
    <t>ESTADIO DE BEISBOL VETERANOS DE CIUDAD INSURGENTES, MUNICIPIO DE COMONDÚ, BAJA CALIFORNIA SUR</t>
  </si>
  <si>
    <t>LT:555822 PL:1059225 SOL:25/5777</t>
  </si>
  <si>
    <t>CONS-56</t>
  </si>
  <si>
    <t>2A334068-8D20-44A1-8D7A-EBD60C786E1E</t>
  </si>
  <si>
    <t>INFRAESTRUCTURA PARA EL APROVECHAMIENTO DE RESIDUOS ORGÁNICOS (LOMBRICARIO), EN LA PAZ, MUNICIPIO DE LA PAZ, BAJA CALIFORNIA SUR</t>
  </si>
  <si>
    <t>CONSTRUCCION DE INFRAESTRUCTURADEL PROYECTO APROVECHAMIENTO DE RESIDUOS ORGANICOS LOMBRICARIO - FACTURA 4362: CONSTRUCCION DE INFRAESTRUCTURADEL PROYECTO APROVECHAMIENTO DE RESIDUOS ORGANICOS LOMBRICARIO</t>
  </si>
  <si>
    <t>MARLEN PORTILLO HIGAREDA</t>
  </si>
  <si>
    <t>LT:614278 PL:1191499 SOL:25/36558</t>
  </si>
  <si>
    <t>4222F2CD-7C28-4362-9B5F-968089E6275F</t>
  </si>
  <si>
    <t>MATERIALES DE CONSTRUCCION, PARA LA EJECUCION DEL PROYECTO INFRAESTRUCTURA PARA EL APROVECHAMIENTO DE RESIDUOS ORGANICOS LOMBRICARIO EN LPZ BCS - FACTURA 162426: MATERIALES DE CONSTRUCCION, PARA LA EJECUCION DEL PROYECTO INFRAESTRUCTURA PARA EL APROVECHAMIENTO DE RESIDUOS ORGANICOS LOMBRICARIO EN LPZ BCS</t>
  </si>
  <si>
    <t>FYMSA BAJA SUR S. DE R.L. DE C.V.</t>
  </si>
  <si>
    <t>LT:614610 PL:1192089 SOL:25/43230</t>
  </si>
  <si>
    <t>03/092025</t>
  </si>
  <si>
    <t>B6E8C06F-3219-4A7F-90F5-4F72D87EC2CC</t>
  </si>
  <si>
    <t>GUANTES DE CARNAZA, OVEROL INDISTRIAL INFRAESTRUCTURA PARA EL APROVECHAMIENTO DE RESIDUOS ORGANICOS EN LA PAZ BCS - FACTURA 1: GUANTES DE CARNAZA, OVEROL INDISTRIAL INFRAESTRUCTURA PARA EL APROVECHAMIENTO DE RESIDUOS ORGANICOS EN LA PAZ BCS</t>
  </si>
  <si>
    <t>HIGUERA COTA ARLETH BERENICE</t>
  </si>
  <si>
    <t>LT:644095 PL:1244720 SOL:25/60468</t>
  </si>
  <si>
    <t>6F1A77BE-717A-4DAE-91EA-F0413EA76C56</t>
  </si>
  <si>
    <t>MEJORAMIENTO DE LAS INSTALACIONES DE LA AGENCIA ESTATAL DE INVESTIGACIÓN, EN LA CIUDAD DE LA PAZ, MUNICIPIODE LA PAZ, BAJA CALIFORNIA SUR</t>
  </si>
  <si>
    <t> ESTIMACION No.10-A</t>
  </si>
  <si>
    <t>VELIS MURILLO JESUS SALVADOR MONCERRAT</t>
  </si>
  <si>
    <t>LT:581576 PL:1115405 SOL:25/20371</t>
  </si>
  <si>
    <t>B209A7DB-C35A-4DA6-AE63-143280C010E8</t>
  </si>
  <si>
    <t>ESTIMACION No.11-E</t>
  </si>
  <si>
    <t>LT:581583 PL:1115414 SOL:25/20376</t>
  </si>
  <si>
    <t>CB61660E-F222-42A6-A339-D9882D3DD7A4</t>
  </si>
  <si>
    <t>CONSTRUCCIÓN DE SOMBRA EN LA TELESECUNDARIA JOSEFA ORTIZ DE DOMÍNGUEZ, EN LA LOCALIDAD EL DÁTIL, MUNICIPIO DE MULEGÉ, BAJA CALIFORNIA SUR</t>
  </si>
  <si>
    <t>LT:594449 PL:1143174 SOL:25/29084</t>
  </si>
  <si>
    <t>CONS-64</t>
  </si>
  <si>
    <t>3A337392-AC97-4FE8-A92A-37F90320E628</t>
  </si>
  <si>
    <t>LT:602832 PL:1163713 SOL:25/34559</t>
  </si>
  <si>
    <t>CONS-66</t>
  </si>
  <si>
    <t>A13F3669-932B-43B8-8D6E-4D09A39D8B17</t>
  </si>
  <si>
    <t>LT:616614 PL:1197147 SOL:25/44696</t>
  </si>
  <si>
    <t>CONS-77</t>
  </si>
  <si>
    <t>492C8A83-57CA-41E4-BCED-190C23390A4A</t>
  </si>
  <si>
    <t>CONSTRUCCIÓN DE LA PRIMERA ETAPA DE CASA CUNA, EN LA LOCALIDAD DE VIZCAÍNO, MUNICIPIO DE MULEGÉ, BAJA CALIFORNIA SUR</t>
  </si>
  <si>
    <t>ANTICIPO 30%</t>
  </si>
  <si>
    <t>LT:616141 PL:1196069 SOL:25/44233</t>
  </si>
  <si>
    <t>B946</t>
  </si>
  <si>
    <t>0D5DD436-B241-4AD1-80CB-C10AB996F9FC</t>
  </si>
  <si>
    <t>LT:658289 PL:1273282 SOL:25/69061</t>
  </si>
  <si>
    <t> B990</t>
  </si>
  <si>
    <t>3278BBE5-0934-4010-9699-48488D6CC471</t>
  </si>
  <si>
    <t>LT:666087 PL:1289542 SOL:25/71484</t>
  </si>
  <si>
    <t> B980</t>
  </si>
  <si>
    <t>68CB8EA4-FDC3-4BEE-9294-1B4F602CAFE7</t>
  </si>
  <si>
    <t>REHABILITACIÓN DE CANCHA DEPORTIVA, EN LA LOCALIDAD DE SAN IGNACIO (INCLUYE SUSTITUCIÓN DE EMPASTADO Y REHABILITACIÓN DE LUMINARIAS), EN LA LOCALIDAD DE SAN IGNACIO, MUNICIPIO DE MULEGÉ, BAJA CALIFORN</t>
  </si>
  <si>
    <t>50% DE ANTICIPO</t>
  </si>
  <si>
    <t>LT:617281 PL:1198752 SOL:25/45288</t>
  </si>
  <si>
    <t>C61BC</t>
  </si>
  <si>
    <t>2CED9194-66E0-4260-B705-795DE50C61BC</t>
  </si>
  <si>
    <t>LT:658137 PL:1272709 SOL:25/68975</t>
  </si>
  <si>
    <t>35E5:</t>
  </si>
  <si>
    <t>A4003E62-F0EC-492C-B81E-681EE63435E5</t>
  </si>
  <si>
    <t>LT:658178 PL:1273077 SOL:25/68994</t>
  </si>
  <si>
    <t>5F5E</t>
  </si>
  <si>
    <t>00E987A1-84F1-428A-BE96-77CB9D115F5E</t>
  </si>
  <si>
    <t>SUMINISTRO E INSTALACIÓN DE MOBILIARIO EN MÓDULOS (A, C Y D), OFICINAS DE GOBIERNO DE LA SEPUIMM, UBICADAS PRIMO VERDAD ENTRE DEGOLLADO Y 16 DE SEPTIEMBRE, EN LA CIUDAD DE LA PAZ, MUNICIPIO DE LA PAZ,</t>
  </si>
  <si>
    <t>ANTICIPO DEL 30%</t>
  </si>
  <si>
    <t>LT:600573 PL:1158090 SOL:25/33253</t>
  </si>
  <si>
    <t>566C</t>
  </si>
  <si>
    <t>4D3AA853-8882-4FDD-AA46-72F21FEE566C</t>
  </si>
  <si>
    <t>LT:613784 PL:1190308 SOL:25/42722</t>
  </si>
  <si>
    <t>D0F3F</t>
  </si>
  <si>
    <t>414E8C14-D3BC-4646-9E5C-E1BB595D0F3F</t>
  </si>
  <si>
    <t>LT:617734 PL:1200001 SOL:25/45593</t>
  </si>
  <si>
    <t>AD82</t>
  </si>
  <si>
    <t>56381F57-3BA1-4FB1-9408-4B8DD762AD82</t>
  </si>
  <si>
    <t>LT:632483 PL:1227151 SOL:25/54771</t>
  </si>
  <si>
    <t>3343B</t>
  </si>
  <si>
    <t>E857E1D5-437F-47E6-848C-900D2BF3343B</t>
  </si>
  <si>
    <t>LT:639699 PL:1240904 SOL:25/59548</t>
  </si>
  <si>
    <t>F08C9</t>
  </si>
  <si>
    <t>7CE92E8A-5456-4AC0-92DA-1C582D5F08C9</t>
  </si>
  <si>
    <t>LT:644005 PL:1244539 SOL:25/60368</t>
  </si>
  <si>
    <t> 31494</t>
  </si>
  <si>
    <t>C478D09E-79E6-43E9-9822-FA447B531494</t>
  </si>
  <si>
    <t>ESTIMACION No.06-EXT</t>
  </si>
  <si>
    <t>LT:659669 PL:1275700 SOL:25/69752</t>
  </si>
  <si>
    <t>A659</t>
  </si>
  <si>
    <t>41134E26-C6AB-4F60-93C5-14185FE2A659</t>
  </si>
  <si>
    <t>REMODELACIÓN DE OFICINAS Y ÁREA DE VOZ Y DATOS DE LA SEPUIMM, EN LA CIUDAD DE LA PAZ, MUNICIPIO DE LA PAZ, BAJA CALIFORNIA SUR</t>
  </si>
  <si>
    <t>30% ANTICIPO</t>
  </si>
  <si>
    <t>LT:600579 PL:1158102 SOL:25/33255</t>
  </si>
  <si>
    <t>LT:612882 PL:1188018 SOL:25/42079</t>
  </si>
  <si>
    <t>C6A9F</t>
  </si>
  <si>
    <t>639AE7C2-DCA2-4EA0-B61A-BD3D2FBC6A9F</t>
  </si>
  <si>
    <t>LT:617659 PL:1199850 SOL:25/45538</t>
  </si>
  <si>
    <t>6F20C</t>
  </si>
  <si>
    <t>60AF3E3E-D388-4607-B97A-4C9F7226F20C</t>
  </si>
  <si>
    <t>LT:633523 PL:1230116 SOL:25/55640</t>
  </si>
  <si>
    <t>4DB49</t>
  </si>
  <si>
    <t>64588294-EFAA-4EE0-B883-9CE9F8B4DB49</t>
  </si>
  <si>
    <t>LT:648839 PL:1254828 SOL:25/63467</t>
  </si>
  <si>
    <t> FB52</t>
  </si>
  <si>
    <t>6E8AA2F0-4B14-4135-A940-E741DB0DFB52</t>
  </si>
  <si>
    <t>ESTIMACION No.05-ADIC</t>
  </si>
  <si>
    <t>LT:648887 PL:1254930 SOL:25/63512</t>
  </si>
  <si>
    <t>C5DE</t>
  </si>
  <si>
    <t>47895976-3409-4B5A-8983-C1A4108EC5DE</t>
  </si>
  <si>
    <t>LT:659632 PL:1275637 SOL:25/69727</t>
  </si>
  <si>
    <t>3DB7</t>
  </si>
  <si>
    <t>D9C7791D-BFC2-48E7-8559-84061B543DB7</t>
  </si>
  <si>
    <t>TRABAJOS DE IMPERMEABILIZACIÓN DEL CENTRO DE REHABILITACIÓN Y EDUCACIÓN ESPECIAL (CREE), EN LA CIUDAD DE LA PAZ, MUNICIPIO DE LA PAZ, BAJA CALIFORNIA SUR</t>
  </si>
  <si>
    <t>ANTICIPO</t>
  </si>
  <si>
    <t>LT:600587 PL:1158116 SOL:25/33276</t>
  </si>
  <si>
    <t>C9E8EE50-DA22-4F8E-9CEB-1710E6E0DADF</t>
  </si>
  <si>
    <t>LT:623955 PL:1213085 SOL:25/49362</t>
  </si>
  <si>
    <t>A5226692-0481-42B1-B1AC-1BF7AC5E60DD</t>
  </si>
  <si>
    <t>LT:657392 PL:1271634 SOL:25/68493</t>
  </si>
  <si>
    <t>3B096BAF-470A-4484-8216-241B1FD3FE40</t>
  </si>
  <si>
    <t>TRABAJOS DE IMPERMEABILIZACION DEL CENTRO ASISTENCIAL "CASA VALENTINA",INTEGRADO AL SISTEMA ESTATAL DIF),EN LA CIUDAD DE LA PAZ,MUNICIPIO DE LA PAZ, BAJA CALIFORNIA SUR</t>
  </si>
  <si>
    <t>LT:589933 PL:1133294 SOL:25/25637</t>
  </si>
  <si>
    <t> A1795</t>
  </si>
  <si>
    <t>98A54843-D34E-4468-84F1-15BF943E949B</t>
  </si>
  <si>
    <t>LT:612685 PL:1187253 SOL:25/41895</t>
  </si>
  <si>
    <t>A1836</t>
  </si>
  <si>
    <t>737A61F6-4150-42D4-9B9A-7036AE2D5592</t>
  </si>
  <si>
    <t>LT:657384 PL:1271624 SOL:25/68485</t>
  </si>
  <si>
    <t>9406BFDA-C149-4EC8-B9C6-9353E85AAEB7</t>
  </si>
  <si>
    <t>LT:657612 PL:1271952 SOL:25/68658</t>
  </si>
  <si>
    <t>28CC013E-A961-4762-9950-395296F0B22B</t>
  </si>
  <si>
    <t>ESTIMACION No. 5-E</t>
  </si>
  <si>
    <t>LT:658376 PL:1273401 SOL:25/69123</t>
  </si>
  <si>
    <t>A1886</t>
  </si>
  <si>
    <t>0372B0D9-AC4A-40ED-9796-735F402D2DC2</t>
  </si>
  <si>
    <t>ESTIMACION No. 3-A</t>
  </si>
  <si>
    <t>LT:663099 PL:1286265 SOL:25/71084</t>
  </si>
  <si>
    <t>A1885</t>
  </si>
  <si>
    <t>CED29E00-EE6E-4767-995B-6DF5B862BEB2</t>
  </si>
  <si>
    <t>TRABAJOS DE RECONSTRUCCIÓN DE CISTERNA PARA TINACO DE 10 MIL LITROS EN CENTRO ASISTENCIAL "CASA VALENTINA", ENLA CIUDAD DE LA PAZ, MUNICIPIO DE LA PAZ, BAJA CALIFORNIA SUR</t>
  </si>
  <si>
    <t>SANTIAGO OLACHEA ANTONIO</t>
  </si>
  <si>
    <t>LT:603298 PL:1165261 SOL:25/34835</t>
  </si>
  <si>
    <t>8DCA5965-C55B-4FD3-ACAB-C7B084DF7E1F</t>
  </si>
  <si>
    <t>LT:603313 PL:1165284 SOL:25/34847</t>
  </si>
  <si>
    <t>167C0C71-C61A-4BB3-9533-2F8253F48B46</t>
  </si>
  <si>
    <t>ESTIMACION No.03-E</t>
  </si>
  <si>
    <t>LT:612711 PL:1187294 SOL:25/41926</t>
  </si>
  <si>
    <t>A4CF64E5-1C89-49F9-909D-BB1358735426</t>
  </si>
  <si>
    <t>TRABAJOS DE RECONSTRUCCION DE CISTERNA PARA TINACO DE 10 MIL LITROS(2 PZA)</t>
  </si>
  <si>
    <t>PROYECTO Y CONSTRUCCIONES GRAMS S.A. DE C.V.</t>
  </si>
  <si>
    <t>LT:594217 PL:1142427 SOL:25/28962</t>
  </si>
  <si>
    <t>83CD128D-3B05-4DA7-89C5-5EB3CB594D3A</t>
  </si>
  <si>
    <t>ESTIMACION No.01</t>
  </si>
  <si>
    <t>LT:657372 PL:1271609 SOL:25/68473</t>
  </si>
  <si>
    <t>6F79C</t>
  </si>
  <si>
    <t>F355C940-9F08-4278-AD69-DE8711E6F79C</t>
  </si>
  <si>
    <t>CONSTRUCCION DE LA SEGUNDA ETAPA DEL CENTRO INTEGRAL DE FINANZAS, OFICINAS DEL REGISTRO CIVIL, EN LA CIUDAD DE LA PAZ,MUNICIPIO DE LA PAZ BAJA CALIFORNIA SUR</t>
  </si>
  <si>
    <t>LT:592881 PL:1139488 SOL:25/28140</t>
  </si>
  <si>
    <t>8593BD2C-23EF-43DD-A72F-F05A48703BDA</t>
  </si>
  <si>
    <t>LT:627259 PL:1216256 SOL:25/50517</t>
  </si>
  <si>
    <t>C9A87BC1-C553-4B13-887B-DBDAA1B08BDF</t>
  </si>
  <si>
    <t>LT:631941 PL:1225976 SOL:25/54364</t>
  </si>
  <si>
    <t>78DC420E-1BAD-4C0D-B8F2-29CCC0F73E39</t>
  </si>
  <si>
    <t>LT:648182 PL:1253706 SOL:25/62982</t>
  </si>
  <si>
    <t>C3B07C3E-B084-4431-AC44-10BD7A090C4C</t>
  </si>
  <si>
    <t>LT:655492 PL:1268289 SOL:25/67369</t>
  </si>
  <si>
    <t>06931E95-16A4-4038-9358-529585974B8B</t>
  </si>
  <si>
    <t>LT:658253 PL:1273184 SOL:25/69037</t>
  </si>
  <si>
    <t>C918B33D-F9BD-4250-91F1-A4E47C5E3DD9</t>
  </si>
  <si>
    <t>REMODELACIÓN Y REHABILITACIÓN DE DOS RECAMARAS EN CASA CUNA, EN LA LOCALIDAD DE LA PAZ, MUNICIPIO DE LA PAZ, BAJA CALIFORNIA SUR</t>
  </si>
  <si>
    <t>LT:615911 PL:1195462 SOL:25/44106</t>
  </si>
  <si>
    <t>64DC0FC0-ADB7-40E8-87E5-C08B7836252F</t>
  </si>
  <si>
    <t>LT:651659 PL:1261210 SOL:25/65390</t>
  </si>
  <si>
    <t>CBF759B6-7804-4504-8783-8EC1DADEAF28</t>
  </si>
  <si>
    <t>LT:658362 PL:1273385 SOL:25/69111</t>
  </si>
  <si>
    <t>95D89370-3B1B-4E22-97BD-CDA0954C0C93</t>
  </si>
  <si>
    <t>AMPLIACIÓN DE INSTALACIONES EN EL CENTRO DE JUSTICIA PARA MUJERES, LA PAZ, PARA CUBÍCULOS DE MINISTERIOS PÚBLICOS EN LA PAZ, MUNICIPIO DE LA PAZ, BAJA CALIFORNIA SUR.</t>
  </si>
  <si>
    <t>ANTICIPO DEL 30%</t>
  </si>
  <si>
    <t>LT:615912 PL:1195464 SOL:25/44105</t>
  </si>
  <si>
    <t>B952</t>
  </si>
  <si>
    <t>9F1B6A95-EFFD-43E4-8C50-5123AF6DB2D9</t>
  </si>
  <si>
    <t>ESTIMACION No. 1-N</t>
  </si>
  <si>
    <t>LT:644538 PL:1245910 SOL:25/60787</t>
  </si>
  <si>
    <t>B965</t>
  </si>
  <si>
    <t>7F5F1677-BFFB-4224-9459-DA7B212FC52F</t>
  </si>
  <si>
    <t>LT:654727 PL:1267122 SOL:25/66670</t>
  </si>
  <si>
    <t>B972</t>
  </si>
  <si>
    <t>8EA83954-DACE-4743-8C63-55D35B66EAE2</t>
  </si>
  <si>
    <t>ESTIMACION NO.04-A</t>
  </si>
  <si>
    <t>LT:657651 PL:1272000 SOL:25/68677</t>
  </si>
  <si>
    <t>B982</t>
  </si>
  <si>
    <t>6DC92E9C-BCD0-4BB7-955A-DF933F23DFDE</t>
  </si>
  <si>
    <t>ESTIMACION No.03-N</t>
  </si>
  <si>
    <t>LT:657711 PL:1272070 SOL:25/68691</t>
  </si>
  <si>
    <t>B981</t>
  </si>
  <si>
    <t>12E73C86-FEEB-4EF5-AEB1-1345907D4253</t>
  </si>
  <si>
    <t>ESTIMACION No.05 EXT</t>
  </si>
  <si>
    <t>LT:659637 PL:1275643 SOL:25/69734</t>
  </si>
  <si>
    <t>B986</t>
  </si>
  <si>
    <t>0A03ACDF-B936-4CA8-A492-F19034EEB02D</t>
  </si>
  <si>
    <t>2DA. ETAPA DE LA CREACIÓN DEL CJM LOS CABOS, BAJA CALIFORNIA SUR</t>
  </si>
  <si>
    <t>ANTICIPO DEL 30% </t>
  </si>
  <si>
    <t>LT:618439 PL:1201624 SOL:25/46023</t>
  </si>
  <si>
    <t>B953</t>
  </si>
  <si>
    <t>856B99EA-1B3F-4C0B-ACF9-9695122428AD</t>
  </si>
  <si>
    <t>LT:658063 PL:1272574 SOL:25/68907</t>
  </si>
  <si>
    <t>B983</t>
  </si>
  <si>
    <t>F5F0BBC6-759B-42F9-A36A-7C6B81BBA1F2</t>
  </si>
  <si>
    <t>ESTIMACION No.02-AD</t>
  </si>
  <si>
    <t>LT:658352 PL:1273373 SOL:25/69099</t>
  </si>
  <si>
    <t>B994</t>
  </si>
  <si>
    <t>13FE7479-7315-46F5-82E6-096B140B5F36</t>
  </si>
  <si>
    <t>ESTIMACION No.03-EXT </t>
  </si>
  <si>
    <t>LT:658356 PL:1273378 SOL:25/69103</t>
  </si>
  <si>
    <t>B995</t>
  </si>
  <si>
    <t>8C36707D-7F41-4CC9-AB79-9ED97BBBB17F</t>
  </si>
  <si>
    <t>CONSTRUCCIÓN DE TECHUMBRE METÁLICA EN CANCHA DE USOS MÚLTIPLES CETMAR, EN LA PAZ, MUNICIPIO DE LA PAZ,BAJA CALIFORNIA SUR</t>
  </si>
  <si>
    <t> ESTIMACION No.01-N </t>
  </si>
  <si>
    <t>GUERRERO GODINEZ MARIA ELENA</t>
  </si>
  <si>
    <t>LT:657572 PL:1271900 SOL:25/68630</t>
  </si>
  <si>
    <t>A392</t>
  </si>
  <si>
    <t>EB325380-E2B8-4FB9-93D1-05CDF8462573</t>
  </si>
  <si>
    <t>REHABILITACIÓN DE CANCHA DE USOS MÚLTIPLES EN EL CONCHALITO, EN LA PAZ, MUNICIPIO DE LA PAZ, BAJA CALIFORNIASUR</t>
  </si>
  <si>
    <t>CORRAL HERRERA ENRIQUE ANTONIO</t>
  </si>
  <si>
    <t>LT:657380 PL:1271619 SOL:25/68481</t>
  </si>
  <si>
    <t>96DA888B-8DDA-4B91-AFF1-A282C27D61F6</t>
  </si>
  <si>
    <t>CONSTRUCCION DE INMUEBLE DE LA COMISION LOCAL DE BUSQUEDA DE PERSONAS</t>
  </si>
  <si>
    <t>LT:606082 PL:1172302 SOL:25/36895</t>
  </si>
  <si>
    <t>B939</t>
  </si>
  <si>
    <t>31FB0CA2-EC84-4DCB-B169-8C294FAF96A9</t>
  </si>
  <si>
    <t>LT:647428 PL:1252081 SOL:25/62483</t>
  </si>
  <si>
    <t>B966</t>
  </si>
  <si>
    <t>A39F3C07-62F9-43D4-828D-C9A1D9DA8624</t>
  </si>
  <si>
    <t>ESTIMACION No. 2-N</t>
  </si>
  <si>
    <t>LT:657876 PL:1272285 SOL:25/68771</t>
  </si>
  <si>
    <t>B985</t>
  </si>
  <si>
    <t>D1537A10-913A-4F10-A047-83FE93B70594</t>
  </si>
  <si>
    <t> ESTIMACION No.03-EXT</t>
  </si>
  <si>
    <t>LT:658125 PL:1272693 SOL:25/68962</t>
  </si>
  <si>
    <t>B988</t>
  </si>
  <si>
    <t>A02B8E52-005A-4FEF-B2CD-D1E0B822E5B3</t>
  </si>
  <si>
    <t>ADECUACIÓN DE ESPACIO PARA LACTARIO EN EL INSTITUTO SUDCALIFORNIANO DE LA MUJER, EN LA CIUDAD DE LA PAZ, MUNICIPIO DE LA PAZ, BAJA CALIFORNIA SUR</t>
  </si>
  <si>
    <t>DOMINGUEZ COTA LIZETH ANAHI</t>
  </si>
  <si>
    <t>LT:658147 PL:1272937 SOL:25/68982</t>
  </si>
  <si>
    <t>9013C</t>
  </si>
  <si>
    <t>4DEE666D-F71D-4AC1-8288-BFFC9DF9013C</t>
  </si>
  <si>
    <t>CONSTRUCCIÓN DE MÓDULO DE BAÑOS EN CENTRO DE DESARROLLO COMUNITARIO DE LA COLONIA 8 DE OCTUBRE, LOCALIDAD DE LA PAZ, MUNICIPIO DE LA PAZ, BAJA CALIFORNIA SUR</t>
  </si>
  <si>
    <t>LT:639814 PL:1241088 SOL:25/59585</t>
  </si>
  <si>
    <t>14A8CB81-236C-4931-A1DB-3F9D3C91A1BE</t>
  </si>
  <si>
    <t>SUMINISTRO E INSTALACIÓN DE BEBEDERO EN CENTRO DE DESARROLLO COMUNITARIO DE LA COLONIA 8 DE OCTUBRE, EN LA PAZ, MUNICIPIO DE LA PAZ, BAJA CALIFORNIA SUR</t>
  </si>
  <si>
    <t>MARTINEZ LEON IRVING MASSIEL</t>
  </si>
  <si>
    <t>LT:648684 PL:1254609 SOL:25/63368</t>
  </si>
  <si>
    <t> I-196</t>
  </si>
  <si>
    <t>F3381A46-922C-472A-A0C9-FA95FF7621E9</t>
  </si>
  <si>
    <t>SUMINISTRO E INSTALACIÓN DE BEBEDERO EN CENTRO DE DESARROLLO COMUNITARIO DE LA VILLAS DE GUADALUPE, EN LA PAZ, MUNICIPIO DE LA PAZ, BAJA CALIFORNIA SUR</t>
  </si>
  <si>
    <t>LT:650772 PL:1259592 SOL:25/64845</t>
  </si>
  <si>
    <t>FCC1DBE1-D856-4CB6-87C0-50740716B884</t>
  </si>
  <si>
    <t>SUMINISTRO E INSTALACIÓN DE BEBEDERO EN CENTRO DE DESARROLLO COMUNITARIO DE LA COLONIA LOMA LINDA, EN LA PAZ, MUNICIPIO DE LA PAZ, BAJA CALIFORNIA SUR</t>
  </si>
  <si>
    <t>LT:648685 PL:1254611 SOL:25/63365</t>
  </si>
  <si>
    <t>I-197</t>
  </si>
  <si>
    <t>21CC0BE4-43DE-49B2-9ACB-83299656456D</t>
  </si>
  <si>
    <t>SUMINISTRO E INSTALACIÓN DE BEBEDERO EN SEDIF DE LA COLONIA CONCHALITO, EN LA PAZ, MUNICIPIO DE LA PAZ, BAJA CALIFORNIA SUR</t>
  </si>
  <si>
    <t>LT:656735 PL:1270490 SOL:25/67925</t>
  </si>
  <si>
    <t>32D59051-8C2D-4E04-AE09-EFC80115ADE3</t>
  </si>
  <si>
    <t>SUMINISTRO E INSTALACIÓN DE BEBEDERO EN CENTRO DE DESARROLLO COMUNITARIO DE LA COLONIA EL CARIBE, EN CABO SAN LUCAS, MUNICIPIO DE LOS CABOS, BAJA CALIFORNIA SUR</t>
  </si>
  <si>
    <t>LT:644091 PL:1244712 SOL:25/60463</t>
  </si>
  <si>
    <t>9DF40D6E-3667-45A1-B43E-D6492801C6C1</t>
  </si>
  <si>
    <t>SUMINISTRO E INSTALACIÓN DE BEBEDERO EN CENTRO DE DESARROLLO COMUNITARIO EL AGRICULTOR, EN CD. CONSTITUCIÓN,MUNICIPIO DE COMONDÚ, BAJA CALIFORNIA SUR</t>
  </si>
  <si>
    <t>LT:656664 PL:1270344 SOL:25/67855</t>
  </si>
  <si>
    <t>CONS-89</t>
  </si>
  <si>
    <t>798CB3FF-F3CF-4D9E-B412-3ECBBBDEF547</t>
  </si>
  <si>
    <t>REHABILITACIÓN SUBESTACIÓN ELÉCTRICA EN EDIFICACIÓN CONTRALORÍA GENERAL DEL GOBIERNO DEL ESTADO, EN LA PAZ,MUNICIPIO DE LA PAZ, BAJA CALIFORNIA SUR</t>
  </si>
  <si>
    <t>LT:639642 PL:1240833 SOL:25/59515</t>
  </si>
  <si>
    <t>87092749-682E-46AF-9CBA-0FE9F8D92E98</t>
  </si>
  <si>
    <t> ESTIMACION No. 1 N</t>
  </si>
  <si>
    <t>LT:657566 PL:1271892 SOL:25/68631</t>
  </si>
  <si>
    <t>E2DE70BC-D0A6-45EC-813D-A78970EEBF85</t>
  </si>
  <si>
    <t>TOTAL.- EDIFICACIÓN NO HABITACIONAL EN PROCESO 1.2.3.5.2.</t>
  </si>
  <si>
    <t>CUENTA: 1.2.3.5.5.</t>
  </si>
  <si>
    <t>PAVIMENTACIÓN CON CONCRETO HIDRÁULICO DEL BLVD. GOLFO DE CALIFORNIA (LATERAL DE CARRETERA LORETO-SANTA ROSALÍA), TRAMO: DELFINES A SIERRA,  EN LA CIUDAD DE LORETO, MUNICIPIO DE LORETO, BAJA CALIFORNIA</t>
  </si>
  <si>
    <t> ESTIMACION No. 07-N</t>
  </si>
  <si>
    <t>EQUIPOS, MATERIALES Y SERVICIOS EL DESCANSO, S. DE R.L.</t>
  </si>
  <si>
    <t>LT:561742 PL:1069986 SOL:25/8681</t>
  </si>
  <si>
    <t>384BE484-C0C1-4923-8720-B24EAAC351B1</t>
  </si>
  <si>
    <t>ESTIMACION No. 08-A</t>
  </si>
  <si>
    <t>LT:561823 PL:1070112 SOL:25/8757</t>
  </si>
  <si>
    <t>E799DB6C-D6C7-4BC4-8937-80DD05E0D31F</t>
  </si>
  <si>
    <t>PAVIMENTACIÓN CON CONCRETO HIDRÁULICO DEL CAMINO SAN MIGUEL DE COMONDÚ A SAN JOSÉ DE COMONDÚ, TRAMO: DEL KM 0 000 AL KM 3 370, MUNICIPIO DE COMONDÚ, BAJA CALIFORNIA SUR</t>
  </si>
  <si>
    <t>IMMECSA INGENIERIA S.A. DE C.V.</t>
  </si>
  <si>
    <t>LT:555857 PL:1059274 SOL:25/5810</t>
  </si>
  <si>
    <t>EAD1626F-B239-4947-90D1-51E58E92EEE0</t>
  </si>
  <si>
    <t>LT:555868 PL:1059295 SOL:25/5817</t>
  </si>
  <si>
    <t>7C32D788-1E9B-48B2-B5F1-CDAB08834236</t>
  </si>
  <si>
    <t>RECONSTRUCCIÓN CON CARPETA ASFÁLTICA DE LA CALLE COLEGIO MILITAR, TRAMO: ADÁN G. VELARDE A 8 DE OCTUBRE, EN LA LOCALIDAD DE SANTA ROSALÍA, MUNICIPIO DE MULEGÉ, B.C.S.</t>
  </si>
  <si>
    <t>LT:616461 PL:1196841 SOL:25/44565</t>
  </si>
  <si>
    <t>B42E7CC7-EF22-4D2C-A2E5-9BB354530B9E</t>
  </si>
  <si>
    <t>LT:619982 PL:1204356 SOL:25/47106</t>
  </si>
  <si>
    <t>F56EDBE2-178F-40AD-A45C-C15DD2C5CF39</t>
  </si>
  <si>
    <t>CONSTRUCCIÓN DE RAMPA PARA PERSONAS CON DISCAPACIDAD EN LA CALLE NORTE ENTRE REVOLUCIÓN Y MADERO, COL.COLINA DEL SOL, MUNICIPIO DE LA PAZ, BAJA CALIFORNIA SUR</t>
  </si>
  <si>
    <t> ESTIMACION No. 01-N </t>
  </si>
  <si>
    <t>LT:568022 PL:1085042 SOL:25/12262</t>
  </si>
  <si>
    <t>DD4079C7-7F84-49C7-B54D-533191C73083</t>
  </si>
  <si>
    <t> ESTIMACION No.02-N </t>
  </si>
  <si>
    <t>LT:575706 PL:1102470 SOL:25/17167</t>
  </si>
  <si>
    <t>5FAE33D6-EDBC-470B-B06C-781CE63B1DCB</t>
  </si>
  <si>
    <t>LT:603531 PL:1165865 SOL:25/35001</t>
  </si>
  <si>
    <t>CFE6F238-4D08-4F88-B286-C2E168A1F5D5</t>
  </si>
  <si>
    <t>ESTIMACION No.04-N </t>
  </si>
  <si>
    <t>LT:609885 PL:1181295 SOL:25/39512</t>
  </si>
  <si>
    <t>706647C3-5166-411B-BD1A-AE997B6D0C6A</t>
  </si>
  <si>
    <t>LT:610132 PL:1181767 SOL:25/39657</t>
  </si>
  <si>
    <t>8AFAEF4D-C44C-4F44-8516-9E29B1E28CDD</t>
  </si>
  <si>
    <t>ESTIMACION No.06-ADIC </t>
  </si>
  <si>
    <t>LT:612273 PL:1186271 SOL:25/41564</t>
  </si>
  <si>
    <t>B67B2DAE-1F9C-4491-A194-DDF80FE5DA2E</t>
  </si>
  <si>
    <t>LT:636962 PL:1236436 SOL:25/58152</t>
  </si>
  <si>
    <t>0F54D74A-52F7-45F6-B843-EB8BDA1F534A</t>
  </si>
  <si>
    <t>PAVIMENTACIÓN CON CONCRETO HIDRÁULICO DE LA CALLE OCÉANO ATLÁNTICO, TRAMO MAR CARIBE A AV. GOLFO DE CALIFORNIA EN LA CIUDAD DE LA PAZ, MUNICIPIO DE LA PAZ, BAJA CALIFORNIA SUR</t>
  </si>
  <si>
    <t>ESTIMACION No.06-N</t>
  </si>
  <si>
    <t>TALAMANTES CASTRO FRANCISCO JAVIER</t>
  </si>
  <si>
    <t>LT:551949 PL:1051655 SOL:25/3845</t>
  </si>
  <si>
    <t>A9B60D89-FB07-4AAD-B137-94145EA8E5DA</t>
  </si>
  <si>
    <t>ESTIMACION No.07-CA</t>
  </si>
  <si>
    <t>LT:557738 PL:1063372 SOL:25/6732</t>
  </si>
  <si>
    <t>A6B0E6E8-049D-458F-97D2-A535767B286B</t>
  </si>
  <si>
    <t> ESTIMACION No. 8-CA</t>
  </si>
  <si>
    <t>LT:558528 PL:1064540 SOL:25/7090</t>
  </si>
  <si>
    <t>6CCE9E2D-8F5C-48FC-8127-66F626AAE8E1</t>
  </si>
  <si>
    <t>ESTIMACION No. 09-CA</t>
  </si>
  <si>
    <t>LT:558537 PL:1064551 SOL:25/7095</t>
  </si>
  <si>
    <t>3E369720-B65B-4B25-A32F-168BE34AAAA0</t>
  </si>
  <si>
    <t>ESTIMACION No. 10-CA</t>
  </si>
  <si>
    <t>LT:559972 PL:1066764 SOL:25/7668</t>
  </si>
  <si>
    <t>8A388F74-4431-4EAC-A3AC-EBD9B2EC35D9</t>
  </si>
  <si>
    <t>ESTIMACION No.11-CA</t>
  </si>
  <si>
    <t>LT:561339 PL:1069357 SOL:25/8367</t>
  </si>
  <si>
    <t>6DBE955C-5B4B-4DE3-9A12-12A82920D891</t>
  </si>
  <si>
    <t>PAVIMENTACIÓN CON CONCRETO HIDRÁULICO DE LA CALLE BENITO JUÁREZ, TRAMO CARRETERA AL NORTE A BAJA CALIFORNIA, EN EL EJIDO EL CENTENARIO, MUNICIPIO DE LA PAZ, BAJA CALIFORNIA SUR</t>
  </si>
  <si>
    <t>MEZA DE LA TOBA CESAR</t>
  </si>
  <si>
    <t>LT:554493 PL:1056788 SOL:25/5042</t>
  </si>
  <si>
    <t>0776C78E-198E-457E-A8AD-EEF552CC4A85</t>
  </si>
  <si>
    <t>LT:557789 PL:1063427 SOL:25/6747</t>
  </si>
  <si>
    <t>80E4281A-1C5D-424C-BBD7-0E1FDBFCC5BB</t>
  </si>
  <si>
    <t>LT:558504 PL:1064498 SOL:25/7069</t>
  </si>
  <si>
    <t>1C62C594-B82C-41D2-A940-49DA6349EEAD</t>
  </si>
  <si>
    <t>ESTIMACION No.5-E</t>
  </si>
  <si>
    <t>LT:558744 PL:1064840 SOL:25/7159</t>
  </si>
  <si>
    <t>22B103C8-E118-4EBE-AD09-B35AC11BC410</t>
  </si>
  <si>
    <t>RECONSTRUCCION COMPLETA CON CONCRETO HIDRAULICO CALLE JALISCO TRAMO BLVD. FORJADORES DE SUDCALIFORNIA A MEXICO EN LA PAZ, B.C.S.</t>
  </si>
  <si>
    <t>ESTIMACION No. 06-N</t>
  </si>
  <si>
    <t>ROBLES GONZALEZ CARLOS GIOVANNI</t>
  </si>
  <si>
    <t>LT:546456 PL:1040268 SOL:25/1485</t>
  </si>
  <si>
    <t>B9</t>
  </si>
  <si>
    <t>CBEFAA3C-C63C-4722-9E47-3732FC1F6B2A</t>
  </si>
  <si>
    <t>ESTIMACION No.07-N</t>
  </si>
  <si>
    <t>LT:546473 PL:1040319 SOL:25/1498</t>
  </si>
  <si>
    <t>B10</t>
  </si>
  <si>
    <t>338C8928-35A5-4F34-B65A-12598308DDEF</t>
  </si>
  <si>
    <t>ESTIMACION No. 08-N</t>
  </si>
  <si>
    <t>LT:552612 PL:1052662 SOL:25/4211</t>
  </si>
  <si>
    <t>B12</t>
  </si>
  <si>
    <t>83AF6911-251D-4808-832B-F419F03CC38D</t>
  </si>
  <si>
    <t> ESTIMACION No. 09-N</t>
  </si>
  <si>
    <t>RCO DEVELOPMENT S.A. DE C.V.</t>
  </si>
  <si>
    <t>LT:561360 PL:1069390 SOL:25/8387</t>
  </si>
  <si>
    <t>F-1467</t>
  </si>
  <si>
    <t>4DA21FFC-733A-4E0F-9231-B11C7289A5D8</t>
  </si>
  <si>
    <t>ESTIMACION No.10-N</t>
  </si>
  <si>
    <t>LT:561365 PL:1069396 SOL:25/8391</t>
  </si>
  <si>
    <t>F-1475</t>
  </si>
  <si>
    <t>1589B7DB-D0A6-402D-8638-32BFFECF9515</t>
  </si>
  <si>
    <t>ESTIMACION No.11-N</t>
  </si>
  <si>
    <t>LT:561369 PL:1069401 SOL:25/8395</t>
  </si>
  <si>
    <t>F-1476</t>
  </si>
  <si>
    <t>18CBC0AF-7CA5-4D60-A741-AA7A88BC8195</t>
  </si>
  <si>
    <t>ESTIMACION No.12-A</t>
  </si>
  <si>
    <t>LT:561373 PL:1069406 SOL:25/8399</t>
  </si>
  <si>
    <t>F-1477</t>
  </si>
  <si>
    <t>80D0ECE4-9FA3-46F1-9254-E16A219E71C8</t>
  </si>
  <si>
    <t> ESTIMACION No.13-A</t>
  </si>
  <si>
    <t>LT:561378 PL:1069413 SOL:25/8405</t>
  </si>
  <si>
    <t>F-1478</t>
  </si>
  <si>
    <t>927D1315-305D-4980-ABF9-86BD0E478538</t>
  </si>
  <si>
    <t>ESTIMACION No.14-EXT</t>
  </si>
  <si>
    <t>LT:561383 PL:1069420 SOL:25/8410</t>
  </si>
  <si>
    <t>F-1479</t>
  </si>
  <si>
    <t>921071BE-D001-41FB-B320-212BC7FC2988</t>
  </si>
  <si>
    <t>PAVIMENTACION CON CONCRETO HIDRAULICO DE LA CALLE EL ANCON(PRIMERA ETAPA), EN LA LOCALIDAD DE LOS BARRILES,MUNICIPIO DE LA PAZ,BAJA CALIFORNIA SUR</t>
  </si>
  <si>
    <t>ESTIMACION No.08-AD</t>
  </si>
  <si>
    <t>CONSTRUCTORA EYCO, S.A. DE C.V.</t>
  </si>
  <si>
    <t>LT:553521 PL:1054779 SOL:25/4667</t>
  </si>
  <si>
    <t>0052AB09-4B28-4AAF-A6B6-65B53CD4EB60</t>
  </si>
  <si>
    <t>ESTIMACION No. 09-EXT</t>
  </si>
  <si>
    <t>LT:561244 PL:1069211 SOL:25/8289</t>
  </si>
  <si>
    <t>B7B6A78D-D338-4B17-BCD9-18A814F15CDA</t>
  </si>
  <si>
    <t>PAVIMENTACIÓN CON CONCRETO HIDRÁULICO DE 2 CALLES: 1.- MICHOACÁN, TRAMO CARRETERA AL NORTE A EMILIANO ZAPATA; 2.- EMILIANO ZAPATA, TRAMO MICHOACÁN A CHIHUAHUA, EN CHAMETLA, MUNICIPIO DE LA PAZ, BAJA CA</t>
  </si>
  <si>
    <t>CONSTRUCTORA VAL-CARE, S.A. DE C.V.</t>
  </si>
  <si>
    <t>LT:545519 PL:1038668 SOL:25/1179</t>
  </si>
  <si>
    <t>ED25F613-E988-4A1A-B365-939D16086112</t>
  </si>
  <si>
    <t>ESTIMACION No. 04-N</t>
  </si>
  <si>
    <t>LT:553715 PL:1055238 SOL:25/4730</t>
  </si>
  <si>
    <t>F9A8D962-A1D2-4370-A36A-29D2DA7F4EC8</t>
  </si>
  <si>
    <t>LT:554811 PL:1057379 SOL:25/5211</t>
  </si>
  <si>
    <t>3AFBAEA6-6CC1-4A18-B31A-72CACF180570</t>
  </si>
  <si>
    <t>ESTIMACION No.6-A</t>
  </si>
  <si>
    <t>LT:558377 PL:1064296 SOL:25/7000</t>
  </si>
  <si>
    <t>B63D760D-1DCA-4258-AB0E-D3ACD0F85B09</t>
  </si>
  <si>
    <t>ESTIMACION No. 7-E</t>
  </si>
  <si>
    <t>LT:560290 PL:1067275 SOL:25/7767</t>
  </si>
  <si>
    <t>D92ACE27-E14C-4E9F-8B20-FF5E53E261DB</t>
  </si>
  <si>
    <t>PAVIMENTACIÓN CON CARPETA ASFÁLTICA DE LA CALLE PROSPERIDAD, TRAMO KALY A CALLE NORTE EN LA CIUDAD DE LA PAZ, MUNICIPIO DE LA PAZ, BAJA CALIFORNIA SUR</t>
  </si>
  <si>
    <t>LT:547177 PL:1041559 SOL:25/1762</t>
  </si>
  <si>
    <t>34C57804-D912-4F4A-B9F7-7920F5401775</t>
  </si>
  <si>
    <t>LT:547223 PL:1041797 SOL:25/1798</t>
  </si>
  <si>
    <t>9EC10588-7679-4D22-9E17-82677AF071BE</t>
  </si>
  <si>
    <t>ANDRADE LEYVA GABRIEL</t>
  </si>
  <si>
    <t>LT:551962 PL:1051675 SOL:25/3851</t>
  </si>
  <si>
    <t>A449</t>
  </si>
  <si>
    <t>397004A4-F936-4657-8540-F3B1465BA449</t>
  </si>
  <si>
    <t>LT:552009 PL:1051748 SOL:25/3870</t>
  </si>
  <si>
    <t>7ADA</t>
  </si>
  <si>
    <t>AB6567B3-B132-4611-A2A4-4133AA5F7ADA</t>
  </si>
  <si>
    <t>ESTIMACION No.06-A</t>
  </si>
  <si>
    <t>CONSTRUCCIONES DIMETICO S.A. DE C.V.</t>
  </si>
  <si>
    <t>LT:552034 PL:1051780 SOL:25/3883</t>
  </si>
  <si>
    <t>FR-45</t>
  </si>
  <si>
    <t>BD74F555-C54D-4DCC-9D8C-641911CB0995</t>
  </si>
  <si>
    <t>LT:552649 PL:1052709 SOL:25/4249</t>
  </si>
  <si>
    <t>7F9A</t>
  </si>
  <si>
    <t>B1748DA4-4080-4A6B-9140-3F350E0C7F9A</t>
  </si>
  <si>
    <t>LT:558478 PL:1064456 SOL:25/7047</t>
  </si>
  <si>
    <t>FR-46</t>
  </si>
  <si>
    <t>20E059A0-DDAC-4184-A654-CA5CABC4B1E7</t>
  </si>
  <si>
    <t>ESTIMACION No.08-CA</t>
  </si>
  <si>
    <t>LT:559957 PL:1066740 SOL:25/7657</t>
  </si>
  <si>
    <t>FR-47</t>
  </si>
  <si>
    <t>CC3F501C-EA1F-4B44-BF72-391E652C69CC</t>
  </si>
  <si>
    <t>LT:560324 PL:1067336 SOL:25/7782</t>
  </si>
  <si>
    <t>7772AFB2-7913-4950-86EE-673A36477B6B</t>
  </si>
  <si>
    <t>ESTIMACION No. 07-N</t>
  </si>
  <si>
    <t>LT:560407 PL:1067458 SOL:25/7852</t>
  </si>
  <si>
    <t>1EF5FBF4-C748-43A8-A242-C26044162793</t>
  </si>
  <si>
    <t>PAGO  DE ESTIMACION No. 08-A</t>
  </si>
  <si>
    <t>LT:560478 PL:1067549 SOL:25/7901</t>
  </si>
  <si>
    <t>20C0</t>
  </si>
  <si>
    <t>4CFE81C1-F1D8-4DD9-B9EE-A3E5329420C0</t>
  </si>
  <si>
    <t>LT:560483 PL:1067556 SOL:25/7905</t>
  </si>
  <si>
    <t>B1C5</t>
  </si>
  <si>
    <t>6D5F37C7-0BB3-4AAB-B42C-427E81B6B1C5</t>
  </si>
  <si>
    <t>ESTIMACION No.07-EXT</t>
  </si>
  <si>
    <t>LT:560495 PL:1067571 SOL:25/7917</t>
  </si>
  <si>
    <t>6AFB9693-1F37-452D-B20C-C7B21CE12EF0</t>
  </si>
  <si>
    <t>ESTIMACION No. 08-AD</t>
  </si>
  <si>
    <t>LT:560850 PL:1068221 SOL:25/8122</t>
  </si>
  <si>
    <t>7A3BA4CA-B664-47CF-BAD5-95D8C47ED496</t>
  </si>
  <si>
    <t>ESTIMACION No. 09-N</t>
  </si>
  <si>
    <t>LT:560923 PL:1068595 SOL:25/8143</t>
  </si>
  <si>
    <t>18F83CA4-8B4A-46F0-9B85-845903A412D4</t>
  </si>
  <si>
    <t>ESTIMACION No. 10-N</t>
  </si>
  <si>
    <t>LT:560929 PL:1068602 SOL:25/8147</t>
  </si>
  <si>
    <t>D5AE76ED-976D-4BA9-B365-68F36E9ED91D</t>
  </si>
  <si>
    <t>ESTIMACION No. 11-AD</t>
  </si>
  <si>
    <t>LT:561188 PL:1069108 SOL:25/8247</t>
  </si>
  <si>
    <t>3E453A8F-C57A-4CCD-96FC-4422B6AE474B</t>
  </si>
  <si>
    <t>ESTIMACION No. 12-EXT</t>
  </si>
  <si>
    <t>LT:561263 PL:1069257 SOL:25/8305</t>
  </si>
  <si>
    <t>1D4468C9-F44C-40B7-835E-11891DED6D2E</t>
  </si>
  <si>
    <t>PAVIMENTACIÓN CON CONCRETO HIDRÁULICO DE LA CALLE VERACRUZ (CESAR ABENTE BENÍTEZ), TRAMO BLVD. FORJADORES </t>
  </si>
  <si>
    <t>LT:547771 PL:1042904 SOL:25/1943</t>
  </si>
  <si>
    <t>DD099159-367B-4031-89D0-BBB83EB69430</t>
  </si>
  <si>
    <t>LT:560487 PL:1067561 SOL:25/7909</t>
  </si>
  <si>
    <t>LT:560491 PL:1067566 SOL:25/7913</t>
  </si>
  <si>
    <t>50B4E142-E177-4D55-9B18-64C429B4A6D2</t>
  </si>
  <si>
    <t>RECONSTRUCCIÓN CON CONCRETO HIDRÁULICO DEL BLVD. LUIS DONALDO COLOSIO, TRAMO BLVD. AGUSTÍN OLACHEA AVILÉS A DURANGO (LADO IZQUIERDO DE ORIENTE A PONIENTE), EN LA CIUDAD DE LA PAZ, MUNICIPIO DE LA PAZ,</t>
  </si>
  <si>
    <t>LT:557689 PL:1063286 SOL:25/6701</t>
  </si>
  <si>
    <t>C1CB1338-A6FD-49FA-AC8C-8485C68FB2C3</t>
  </si>
  <si>
    <t>RECONSTRUCCIÓN COMPLETA CON CONCRETO HIDRÁULICO DE LA CALLE VERACRUZ,  TRAMO BLVD. FORJADORES A BLVD. AGUSTÍN OLACHEA, EN LA CIUDAD DE LA PAZ, MUNICIPIO DE LA PAZ, BAJA CALIFORNIA SUR</t>
  </si>
  <si>
    <t>DIANA IBETH DURAN VILLEGAS</t>
  </si>
  <si>
    <t>LT:547415 PL:1042219 SOL:25/1869</t>
  </si>
  <si>
    <t>ED03BF8F-6471-485D-81E9-910AB50B3CDD</t>
  </si>
  <si>
    <t>LT:552775 PL:1053206 SOL:25/4340</t>
  </si>
  <si>
    <t>8CD6CEE9-33A3-4CEC-830A-20730C00478D</t>
  </si>
  <si>
    <t>LT:557208 PL:1062318 SOL:25/6446</t>
  </si>
  <si>
    <t>42B5242F-D2B5-48F8-834B-909BA478458E</t>
  </si>
  <si>
    <t>ESTIMACION No. 05-N</t>
  </si>
  <si>
    <t>LT:560357 PL:1067384 SOL:25/7805</t>
  </si>
  <si>
    <t>6D89BDD6-2410-46FB-BB9E-CE6CD20BA1CC</t>
  </si>
  <si>
    <t>ESTIMACION No. 06-A</t>
  </si>
  <si>
    <t>LT:560365 PL:1067397 SOL:25/7815</t>
  </si>
  <si>
    <t>4430E514-0E1D-40AC-8A07-D051D43786C9</t>
  </si>
  <si>
    <t>LT:560370 PL:1067404 SOL:25/7824</t>
  </si>
  <si>
    <t>981198DD-A868-4007-A6AD-5AE4EFAC4699</t>
  </si>
  <si>
    <t>LT:561345 PL:1069365 SOL:25/8373</t>
  </si>
  <si>
    <t>30BE2078-83E7-4F49-B7F8-4C061551FFC7</t>
  </si>
  <si>
    <t>ESTIMACION No. 09-A</t>
  </si>
  <si>
    <t>LT:561349 PL:1069370 SOL:25/8377</t>
  </si>
  <si>
    <t>71406A54-01D9-4C9B-85FF-CACD2530C1EA</t>
  </si>
  <si>
    <t>ESTIMACION No. 10-CA </t>
  </si>
  <si>
    <t>LT:561542 PL:1069635 SOL:25/8529</t>
  </si>
  <si>
    <t>56FB17A3-F6A1-46E4-A851-70E0673ADC64</t>
  </si>
  <si>
    <t>PAVIMENTACION CON CONCRETO HIDRAULICO DE LA CALLE FELIX ORTEGA TRAMO JUAN MARIA DE SALVATIERRA A VICE</t>
  </si>
  <si>
    <t>LT:557685 PL:1063281 SOL:25/6697</t>
  </si>
  <si>
    <t>F-1454</t>
  </si>
  <si>
    <t>6EAAE350-6891-474B-9159-21B1710437F2</t>
  </si>
  <si>
    <t>LT:560442 PL:1067500 SOL:25/7873</t>
  </si>
  <si>
    <t>F-1462</t>
  </si>
  <si>
    <t>2FF0487F-2F59-470B-A29D-65DFBB065E81</t>
  </si>
  <si>
    <t>LT:560447 PL:1067507 SOL:25/7884</t>
  </si>
  <si>
    <t>F-1463</t>
  </si>
  <si>
    <t>9BC9403E-BAD9-419F-B1D4-25C0DD7E076A</t>
  </si>
  <si>
    <t>LT:560451 PL:1067512 SOL:25/7889</t>
  </si>
  <si>
    <t>F-1464</t>
  </si>
  <si>
    <t>DC21AB27-BE4D-41E5-9110-AFF38F9AC86E</t>
  </si>
  <si>
    <t>PAVIMENTACIÓN CON CONCRETO HIDRÁULICO DE LA CALLE AYUNTAMIENTO, TRAMO MELCHOR OCAMPO A 5 DE MAYO, EN LA CIUDAD DE LA PAZ, MUNICIPIO DE LA PAZ, BAJA CALIFORNIA SUR</t>
  </si>
  <si>
    <t>CSP ASESORIA EN INGENIERIA S A. DE C.V.</t>
  </si>
  <si>
    <t>LT:553847 PL:1055436 SOL:25/4787</t>
  </si>
  <si>
    <t>82A2F493-EE70-422F-BF16-1D9569883775</t>
  </si>
  <si>
    <t>LT:560503 PL:1067581 SOL:25/7925</t>
  </si>
  <si>
    <t>DF71FD16-218F-4547-90BA-714D5361CC70</t>
  </si>
  <si>
    <t>LT:560507 PL:1067586 SOL:25/7929</t>
  </si>
  <si>
    <t>803E1B3A-796B-43B8-867E-7F261D58F7C3</t>
  </si>
  <si>
    <t>ESTIMACION No. 07-EXT</t>
  </si>
  <si>
    <t>LT:560511 PL:1067591 SOL:25/7933</t>
  </si>
  <si>
    <t>F2151D94-CD47-44A4-AA1C-68B21C797818</t>
  </si>
  <si>
    <t>RECONSTRUCCIÓN CON CONCRETO HIDRÁULICO DEL BLVD. LIC. ANTONIO ÁLVAREZ RICO, TRAMO BLVD. LIC. HUGO CERVANTES DEL RÍO A BLVD. GRAL. AGUSTÍN OLACHEA AVILÉS, EN CIUDAD CONSTITUCIÓN, MUNICIPIO DE COMONDÚ, </t>
  </si>
  <si>
    <t>GRUPO CONSTRUCTOR CESECO, SA. CV.</t>
  </si>
  <si>
    <t>LT:553768 PL:1055310 SOL:25/4737</t>
  </si>
  <si>
    <t>898584A8-4170-40D5-A15D-25D2085D6C6E</t>
  </si>
  <si>
    <t>LT:553791 PL:1055346 SOL:25/4750</t>
  </si>
  <si>
    <t>167EDB78-CACA-4FDC-9ABC-46B7380087BE</t>
  </si>
  <si>
    <t>ESTIMACION No. 08-ADIC</t>
  </si>
  <si>
    <t>LT:560499 PL:1067576 SOL:25/7921</t>
  </si>
  <si>
    <t>B4532A32-690E-4958-9A3E-4600CD5FE488</t>
  </si>
  <si>
    <t>PAVIMENTACIÓN CON CONCRETO HIDRÁULICO DE LA CALLE CORAL, TRAMO BOTETES A DELFINES, EN LA LOCALIDAD DE LORETO, MUNICIPIO DE LORETO, BAJA CALIFORNIA SUR</t>
  </si>
  <si>
    <t>ESTIMACION No. 4 </t>
  </si>
  <si>
    <t>LT:561751 PL:1069999 SOL:25/8690</t>
  </si>
  <si>
    <t>B16</t>
  </si>
  <si>
    <t>7BB63CB8-754B-4937-94DB-4CA6C39781F9</t>
  </si>
  <si>
    <t>ESTIMACION No.05-AD</t>
  </si>
  <si>
    <t>LT:561805 PL:1070082 SOL:25/8742</t>
  </si>
  <si>
    <t>B19</t>
  </si>
  <si>
    <t>C2A1A213-4E12-4FBF-8600-59F483527FC0</t>
  </si>
  <si>
    <t>LT:561813 PL:1070091 SOL:25/8753</t>
  </si>
  <si>
    <t>B18</t>
  </si>
  <si>
    <t>A9F2A5D4-28F7-4FC2-865F-69D5C49F97C5</t>
  </si>
  <si>
    <t>MODERNIZACION DEL CAMINO:BAHIA TORTUGAS-PUNTA EUGENIA,MUNICIPIO DE MULEGE,EN BAJA CALIFORNIA SUR, DEL KM 0+000 AL 26+000, CON UNA META DE 26.0 KMS(DEL KM. 14+500 AL KM 19+700.00)</t>
  </si>
  <si>
    <t>CONSTRUCTORA INMOBILIARIA Y EDIFICADORA BAHIA DE LA PAZ, S.A. DE C.V.</t>
  </si>
  <si>
    <t>LT:543834 PL:1036002 SOL:25/859</t>
  </si>
  <si>
    <t>A313</t>
  </si>
  <si>
    <t>C20BC104-854C-4A2F-BD27-EE70523AB9BA</t>
  </si>
  <si>
    <t>ESTIMACION No.08-ADIC</t>
  </si>
  <si>
    <t>LT:543844 PL:1036013 SOL:25/861</t>
  </si>
  <si>
    <t>A314</t>
  </si>
  <si>
    <t>7612ECF7-156E-4CE3-9539-FB1BF881F584</t>
  </si>
  <si>
    <t>ESTIMACION No.09-EXT</t>
  </si>
  <si>
    <t>LT:543885 PL:1036072 SOL:25/865</t>
  </si>
  <si>
    <t>A315</t>
  </si>
  <si>
    <t>D687C788-83EB-4BF8-A737-AE79CAF99CAB</t>
  </si>
  <si>
    <t>ESTIMACION No.10-E</t>
  </si>
  <si>
    <t>LT:545968 PL:1039440 SOL:25/1313</t>
  </si>
  <si>
    <t>A317</t>
  </si>
  <si>
    <t>F449B3A4-A0B9-4DC5-860D-E4D66821A78F</t>
  </si>
  <si>
    <t>ESTIMACION No.10-CA</t>
  </si>
  <si>
    <t>CONSTRUCTORA Y URBANIZADORA LIZARRAGA GARCIA S.A DE C.V.</t>
  </si>
  <si>
    <t>LT:555454 PL:1058609 SOL:25/5530</t>
  </si>
  <si>
    <t>CC19748A-3636-42A2-B2DB-EA088291D71B</t>
  </si>
  <si>
    <t>LT:556494 PL:1060556 SOL:25/6158</t>
  </si>
  <si>
    <t>A283B3EC-1228-4F77-B329-A449A7A00217</t>
  </si>
  <si>
    <t>ESTIMACION No. 01-AC</t>
  </si>
  <si>
    <t>LT:597158 PL:1149620 SOL:25/31180</t>
  </si>
  <si>
    <t>32EC5CA4-784F-459D-9FD8-D25E224F7082</t>
  </si>
  <si>
    <t>ESTIMACION No.08-N</t>
  </si>
  <si>
    <t>LT:543914 PL:1036113 SOL:25/868</t>
  </si>
  <si>
    <t>CBD61D4F-311B-4AD6-A45D-BC6053DB64F2</t>
  </si>
  <si>
    <t>ESTIMACION No.09-A</t>
  </si>
  <si>
    <t>LT:543919 PL:1036121 SOL:25/870</t>
  </si>
  <si>
    <t>552BC93C-5BED-464C-84DD-55C1A7F6DFA5</t>
  </si>
  <si>
    <t>LT:543933 PL:1036145 SOL:25/874</t>
  </si>
  <si>
    <t>37C40551-367F-47F7-B537-383B84CCFF6B</t>
  </si>
  <si>
    <t>ESTIMACION No.11</t>
  </si>
  <si>
    <t>LT:546486 PL:1040334 SOL:25/1502</t>
  </si>
  <si>
    <t>58DB4E9D-E7CB-4B9A-BECA-2E45B68DD48B</t>
  </si>
  <si>
    <t>LT:546488 PL:1040337 SOL:25/1504</t>
  </si>
  <si>
    <t>02490BC5-7F2A-4359-8D64-A4F08DF41321</t>
  </si>
  <si>
    <t>ESTIMACION No.13-EXT</t>
  </si>
  <si>
    <t>LT:546490 PL:1040340 SOL:25/1506</t>
  </si>
  <si>
    <t>C94301D2-2EAA-4A0F-97CF-12FBBD56ED15</t>
  </si>
  <si>
    <t>LT:555465 PL:1058642 SOL:25/5548</t>
  </si>
  <si>
    <t>BAA62ED3-CF51-49C1-A80D-145B66586BB5</t>
  </si>
  <si>
    <t>LT:555475 PL:1058669 SOL:25/5556</t>
  </si>
  <si>
    <t>8219234B-FD9F-40F9-B4F3-060F773A482A</t>
  </si>
  <si>
    <t>LT:555788 PL:1059169 SOL:25/5744</t>
  </si>
  <si>
    <t>8707931C-37F3-44DA-94B5-D0AB70AFA46F</t>
  </si>
  <si>
    <t>ESTIMACION No. 11-CA</t>
  </si>
  <si>
    <t>LT:555794 PL:1059180 SOL:25/5759</t>
  </si>
  <si>
    <t>405D2100-28F3-4E80-ABC6-543BF94C6E8C</t>
  </si>
  <si>
    <t>PAGO  DE AJUSTE DE COSTOS PERIODO DEL 30 DE MAYO AL 31 DE OCTUBRE DE 2024</t>
  </si>
  <si>
    <t>LT:590930 PL:1135610 SOL:25/26460</t>
  </si>
  <si>
    <t>A55288D5-B497-4AAF-AC65-E8BFE48AD810</t>
  </si>
  <si>
    <t>LT:555940 PL:1059392 SOL:25/5906</t>
  </si>
  <si>
    <t>A1737</t>
  </si>
  <si>
    <t>4D6EE996-8FA7-4B72-AC68-CBAF6150153C</t>
  </si>
  <si>
    <t>LT:558883 PL:1065071 SOL:25/7238</t>
  </si>
  <si>
    <t>A-1746</t>
  </si>
  <si>
    <t>F5FD391B-D05C-41DA-822D-852AC2A21A21</t>
  </si>
  <si>
    <t>LT:561353 PL:1069375 SOL:25/8381</t>
  </si>
  <si>
    <t>6E6AD350-CEC0-4E75-BEC4-1A6B74CFD5EA</t>
  </si>
  <si>
    <t>LT:561355 PL:1069378 SOL:25/8383</t>
  </si>
  <si>
    <t>0DE02014-9F61-4442-80AF-9682C4D9C188</t>
  </si>
  <si>
    <t>LT:561357 PL:1069381 SOL:25/8385</t>
  </si>
  <si>
    <t>B1429BDF-8F52-4625-BCB9-295FA9CFB56C</t>
  </si>
  <si>
    <t>LT:561611 PL:1069735 SOL:25/8570</t>
  </si>
  <si>
    <t>A9260FD3-743D-4D76-A351-0406943E98CB</t>
  </si>
  <si>
    <t>LT:561615 PL:1069741 SOL:25/8577</t>
  </si>
  <si>
    <t>35EF120C-562B-4960-A04D-0882CDFDAE1F</t>
  </si>
  <si>
    <t>MILETO INGENIERIA S.A. DE C.V.</t>
  </si>
  <si>
    <t>LT:556436 PL:1060464 SOL:25/6132</t>
  </si>
  <si>
    <t>98ADF679-36A1-4483-9FF5-5A34E5976FB9</t>
  </si>
  <si>
    <t>LT:556455 PL:1060496 SOL:25/6140</t>
  </si>
  <si>
    <t>CABA8688-2377-49BE-9E05-F0DC334D20A3</t>
  </si>
  <si>
    <t>LT:558853 PL:1065026 SOL:25/7218</t>
  </si>
  <si>
    <t>CB15C54F-56E6-447C-BF4E-10BB36C3DD9F</t>
  </si>
  <si>
    <t>LT:561261 PL:1069254 SOL:25/8299</t>
  </si>
  <si>
    <t>BC7B3BE4-B937-446B-BA93-F1CA104E2030</t>
  </si>
  <si>
    <t>LT:561273 PL:1069272 SOL:25/8314</t>
  </si>
  <si>
    <t>FEBDC9CE-5B8C-4A9F-9603-F3A1066660F3</t>
  </si>
  <si>
    <t>LT:561343 PL:1069362 SOL:25/8371</t>
  </si>
  <si>
    <t>A20AD161-D891-4030-A865-FB00790E76FB</t>
  </si>
  <si>
    <t>ESTIMACION No.10 CA</t>
  </si>
  <si>
    <t>LT:561695 PL:1069905 SOL:25/8672</t>
  </si>
  <si>
    <t>8178B771-98F9-4B49-9565-7C3B4DA345EB</t>
  </si>
  <si>
    <t>CONSTRUCCIÓN DEL PUENTE SANTA CRUZ, COMPUESTA DE 369 MTS. DE ESTRUCTURA Y 531 MTS. DE ACCESOS, KM 4 500 DEL CAMINO: LAS CUEVAS - LA RIBERA - EL RINCÓN, MUNICIPIO DE LOS CABOS, EN BAJA CALIFORNIA SUR</t>
  </si>
  <si>
    <t>GRUPO COMERCIAL MIRA S.A. de C.V.</t>
  </si>
  <si>
    <t>LT:543772 PL:1035915 SOL:25/843</t>
  </si>
  <si>
    <t>4B1743AA-B453-4E56-B6F9-E7B50BDCDC51</t>
  </si>
  <si>
    <t>ESTIMACION No.8-N</t>
  </si>
  <si>
    <t>LT:543783 PL:1035929 SOL:25/845</t>
  </si>
  <si>
    <t>A2426B56-89D6-4AAC-9091-8ED63D1D2A10</t>
  </si>
  <si>
    <t>ESTIMACION No.9-ADIC</t>
  </si>
  <si>
    <t>LT:543802 PL:1035957 SOL:25/854</t>
  </si>
  <si>
    <t>14CB03E7-B86B-46E4-B49A-6AD33123334E</t>
  </si>
  <si>
    <t> ESTIMACION No.10-EXT</t>
  </si>
  <si>
    <t>LT:543807 PL:1035964 SOL:25/857</t>
  </si>
  <si>
    <t>C4BD7A8C-999B-4A88-9296-47B03AB3969A</t>
  </si>
  <si>
    <t>LT:546138 PL:1039824 SOL:25/1369</t>
  </si>
  <si>
    <t>C886C404-02DF-46CF-BC2B-C81C83D4D766</t>
  </si>
  <si>
    <t>ESTIMACION No.12-ADIC</t>
  </si>
  <si>
    <t>LT:546197 PL:1039888 SOL:25/1376</t>
  </si>
  <si>
    <t>AF5CBB34-9B2A-45DF-9A7F-C0F180CC9424</t>
  </si>
  <si>
    <t>LT:546259 PL:1039948 SOL:25/1379</t>
  </si>
  <si>
    <t>D772EF19-211D-441B-96A0-C6C080C7885F</t>
  </si>
  <si>
    <t>ESTIMACION No.14 CA</t>
  </si>
  <si>
    <t>LT:546454 PL:1040265 SOL:25/1483</t>
  </si>
  <si>
    <t>090EF0C4-9662-4D43-8DCF-3AB365AC50DB</t>
  </si>
  <si>
    <t>LT:558711 PL:1064798 SOL:25/7145</t>
  </si>
  <si>
    <t>828C5E01-9556-4B10-BAA1-E7EF91EEAA74</t>
  </si>
  <si>
    <t>LT:561834 PL:1070124 SOL:25/8761</t>
  </si>
  <si>
    <t>0B07A869-C705-4CF1-816A-C04A09C66B46</t>
  </si>
  <si>
    <t>PAGO  DE ESTIMACION No. 08 CA</t>
  </si>
  <si>
    <t>LT:561836 PL:1070127 SOL:25/8763</t>
  </si>
  <si>
    <t>72C0FB66-8107-43CF-BD33-244AA027916F</t>
  </si>
  <si>
    <t>PAGO DE ESTIMACION No. 09-CA</t>
  </si>
  <si>
    <t>LT:561847 PL:1070139 SOL:25/8765</t>
  </si>
  <si>
    <t>CFB18B6A-1609-4C19-AF64-6964A569E9ED</t>
  </si>
  <si>
    <t xml:space="preserve">CONSTRUCCIÓN DE BANQUETAS, ALUMBRADO PÚBLICO Y SEÑALAMIENTO VERTICAL DE LA CALLE MUNICIPIO LIBRE, TRAMO 5DE MAYO A JOSÉ MARÍA MORELOS Y PAVÓN, EN LA CIUDAD DE LA PAZ, MUNICIPIO DE LA PAZ, BAJA CALIFORNIA SUR </t>
  </si>
  <si>
    <t> ESTIMACION No.02-AD</t>
  </si>
  <si>
    <t>LT:565798 PL:1080397 SOL:25/10985</t>
  </si>
  <si>
    <t>7384F112-B029-4507-963E-C0858C4FC6B3</t>
  </si>
  <si>
    <t>TRABAJOS DE BACHEO SUPERFICIAL EN LA RED FEDERAL LIBRE DE PEAJE EN BAJA CALIFORNIA SUR (TRAMO LORETO - SANTA ROSALÍA)</t>
  </si>
  <si>
    <t>ESTIMACION No.UNO</t>
  </si>
  <si>
    <t>CONSTRUCCIONES URBANISTICAS DE LA BAJA S.A DE C.V.</t>
  </si>
  <si>
    <t>LT:556793 PL:1061053 SOL:25/6211</t>
  </si>
  <si>
    <t>8938DB65-CB0F-4064-871E-EC1466D3B159</t>
  </si>
  <si>
    <t>TRABAJOS DE BACHEO SUPERFICIAL EN LA RED FEDERAL LIBRE DE PEAJE EN BAJA CALIFORNIA SUR (TRAMO CD. INSURGENTES - LORETO KM 70+000 AL KM 118+000 KM)</t>
  </si>
  <si>
    <t>LT:556764 PL:1061013 SOL:25/6188</t>
  </si>
  <si>
    <t>6584EE5D-4FAD-4155-8C5C-BCCEA560C7C2</t>
  </si>
  <si>
    <t>REHABILITACIÓN DE LA INTERSECCIÓN DEL LIBRAMIENTO JUAN DE DIOS ANGULO CON EL BLVD. AGUSTÍN OLACHEA, INCLUYE GUARNICIONES, BANQUETAS Y SEÑALAMIENTOS, EN LA CIUDAD DE LA PAZ, MUNICIPIO DE LA PAZ, BAJA C</t>
  </si>
  <si>
    <t>ESTIMACION No.01-N(UNICA)</t>
  </si>
  <si>
    <t>GRUPO CONSTRUCTOR 14 DE MARZO S A DE CV</t>
  </si>
  <si>
    <t>LT:558842 PL:1065013 SOL:25/7202</t>
  </si>
  <si>
    <t>CFDB535B-AB56-442B-8BAC-16FF8BB49DC3</t>
  </si>
  <si>
    <t>CONSTRUCCIÓN DE BANQUETAS, GUARNICIONES Y ALUMBRADO PÚBLICO EN CALLE FRANCISCO I. MADERO, ENTRE ATANASIOCARRILLO Y MAGDALENA DE KINO, COLONIA CENTRO, EN LORETO, MUNICIPIO DE LORETO, BAJA CALIFORNIA SUR</t>
  </si>
  <si>
    <t>LT:593991 PL:1141953 SOL:25/28808</t>
  </si>
  <si>
    <t>9EFF2A36-3ADA-4A02-B9E8-74FDC432E2AA</t>
  </si>
  <si>
    <t>LT:595205 PL:1144772 SOL:25/29742</t>
  </si>
  <si>
    <t>E076995E-CF1B-4748-81D1-041454F994AB</t>
  </si>
  <si>
    <t>LT:638401 PL:1239292 SOL:25/59025</t>
  </si>
  <si>
    <t>58872C67-49B4-4AA0-BAC9-E17D412FB4AD</t>
  </si>
  <si>
    <t>TRABAJOS RUTINARIOS DE BACHEO DE LA CARRETERA TRANSPENINSULAR DEL TRAMO CIUDAD INSURGENTES - LORETO, EN BAJACALIFORNIA SUR</t>
  </si>
  <si>
    <t>ESTIMACION No.01-UNICA</t>
  </si>
  <si>
    <t>LT:560936 PL:1068610 SOL:25/8151</t>
  </si>
  <si>
    <t>60FADF93-A2FA-4B09-81AD-07B8A9B87FD3</t>
  </si>
  <si>
    <t>TRABAJOS DE BACHEO EN 2 TRAMOS CARRETEROS: TRAMO 1 CIUDAD INSURGENTES - LORETO DEL KM 0+000 AL 119+000 Y TRAMO 2 DE LORETO A H. MULEGÉ DEL KM 0+000 AL 135+500, EN BAJA CALIFORNIA SUR</t>
  </si>
  <si>
    <t> ESTIMACION No.01-UNICA </t>
  </si>
  <si>
    <t>LT:558926 PL:1065138 SOL:25/7246</t>
  </si>
  <si>
    <t>4B423398-075E-4E94-B6E4-623F012D5C7B</t>
  </si>
  <si>
    <t>TRABAJOS DE BACHEO EN CARRETERA TRANSPENINSULAR DEL TRAMO CIUDAD INSURGENTES - LORETO DEL KM 0+000 AL 120+000, EN BAJA CALIFORNIA SUR</t>
  </si>
  <si>
    <t>LT:558978 PL:1065222 SOL:25/7328</t>
  </si>
  <si>
    <t>FF76BFFF-F1C1-4463-ABFC-A1D35A04C2FE</t>
  </si>
  <si>
    <t>TRABAJOS DE BACHEO EN CARRETERA TRANSPENINSULAR DEL TRAMO CABO SAN LUCAS - SAN JOSÉ DEL CABO, EN BAJA CALIFORNIA SUR</t>
  </si>
  <si>
    <t>ESTIMACION No.01-U</t>
  </si>
  <si>
    <t>LT:558418 PL:1064356 SOL:25/7021</t>
  </si>
  <si>
    <t>38A9CEB3-DE42-4085-A23B-223793EC8F6B</t>
  </si>
  <si>
    <t>TRABAJOS DE BACHEO EN CARRETERA TRANSPENINSULAR DEL TRAMO LA PAZ - CIUDAD INSURGENTES DEL KM 70+000 AL 112+000, EN BAJA CALIFORNIA SUR</t>
  </si>
  <si>
    <t>LT:558392 PL:1064317 SOL:25/6971</t>
  </si>
  <si>
    <t>FBC6DFD6-5734-4787-8AC4-F82275F4EC7B</t>
  </si>
  <si>
    <t>AN</t>
  </si>
  <si>
    <t>TRABAJOS DE BACHEO EN CARRETERA TRANSPENINSULAR DEL TRAMO SANTA ROSALÍA - VIZCAINO DEL KM 70+000 AL 142+000, EN BAJA CALIFORNIA SUR</t>
  </si>
  <si>
    <t>LT:559077 PL:1065371 SOL:25/7365</t>
  </si>
  <si>
    <t>0D54AD5B-5440-47FA-8EA1-C104D6F8219E</t>
  </si>
  <si>
    <t>TRABAJOS DE BACHEO DE LA  CARRETERA VIZCAINO - BAHÍA TORTUGAS (TRAMOS AISLADOS), EN BAJA CALIFORNIA SUR</t>
  </si>
  <si>
    <t>LT:559114 PL:1065435 SOL:25/7386</t>
  </si>
  <si>
    <t>EDE7E70B-C369-47EE-A678-1C3057059418</t>
  </si>
  <si>
    <t>TRABAJOS DE BACHEO EN CARRETERA TRANSPENINSULAR DEL TRAMO LA PAZ-CIUDAD CONSTITUCIÓN DEL KM 140+000 AL 208+000, EN BAJA CALIFORNIA SUR</t>
  </si>
  <si>
    <t>LT:568116 PL:1085318 SOL:25/12286</t>
  </si>
  <si>
    <t>CD9EE3C7-DBDC-4278-9B85-45C68414D9D3</t>
  </si>
  <si>
    <t>TRABAJOS DE BACHEO EN CARRETERA TRANSPENINSULAR DEL TRAMO LA PAZ-CIUDAD CONSTITUCIÓN DEL KM 112+000 AL 140+000, EN BAJA CALIFORNIA SUR</t>
  </si>
  <si>
    <t>ESTIMACION UNICA</t>
  </si>
  <si>
    <t>URBANIZADORA OJEDA S. DE R.L. DE C.V.</t>
  </si>
  <si>
    <t>LT:571140 PL:1091945 SOL:25/14344</t>
  </si>
  <si>
    <t>146C3ACD-E7B7-4156-8F18-2F5D5A0B63CB</t>
  </si>
  <si>
    <t>RENIVELACIÓN DE TRES TRAMOS CARRETEROS DE CIUDAD INSURGENTES-LORETO TRAMO 1 DEL KM 92+000A AL 92+300, TRAMO 2 DEL KM 96+300 AL 96+500, TRAMO 3 DEL KM 105+700 AL 106+200, EN BAJA CALIFORNIA SUR</t>
  </si>
  <si>
    <t>ESTIMACION No. 01-UNICA</t>
  </si>
  <si>
    <t>LT:558955 PL:1065188 SOL:25/7301</t>
  </si>
  <si>
    <t>A5757C01-2123-44AE-9FEC-A7D0CA3A177B</t>
  </si>
  <si>
    <t>CONSTRUCCIÓN DE OBRAS COMPLEMENTARIAS EN EL PUENTE SANTA CRUZ DEL KM 3+800 AL 4+800 DEL CAMINO: LAS CUEVAS - LA RIBERA - EL RINCÓN, MUNICIPIO DE LOS CABOS, BAJA CALIFORNIA SUR</t>
  </si>
  <si>
    <t>LT:556825 PL:1061092 SOL:25/6226</t>
  </si>
  <si>
    <t>60119DF7-777A-4DE5-B1EA-02D512E1A579</t>
  </si>
  <si>
    <t>LT:571200 PL:1092033 SOL:25/14390</t>
  </si>
  <si>
    <t>DEB5AA73-917A-47F9-9ABF-676D3622CA04</t>
  </si>
  <si>
    <t>LT:591654 PL:1136832 SOL:25/26998</t>
  </si>
  <si>
    <t>37829D2A-E901-48D7-A61E-EE640375E578</t>
  </si>
  <si>
    <t>LT:598406 PL:1152792 SOL:25/31923</t>
  </si>
  <si>
    <t>703F9399-E351-430C-9523-A266CE39C7D0</t>
  </si>
  <si>
    <t>ESTIMACIONNo.04-CA</t>
  </si>
  <si>
    <t>LT:643930 PL:1244335 SOL:25/60335</t>
  </si>
  <si>
    <t>F67910CA-6E55-4DB4-82D7-697262D6A4A0</t>
  </si>
  <si>
    <t>ESTIMACION No.05-CA</t>
  </si>
  <si>
    <t>LT:657376 PL:1271614 SOL:25/68477</t>
  </si>
  <si>
    <t>9F1C3E15-AE8D-4803-B975-F7E1BCDAFA69</t>
  </si>
  <si>
    <t>RENIVELADO CON CARPETA ASFÁLTICA DE 4.0 CM DE ESPESOR DE LA CALLE BELISARIO DOMÍNGUEZ, TRAMO CONSTITUCIÓN A JUAN MARÍA DE SALVATIERRA, EN LA CIUDAD DE LA PAZ, BAJA CALIFORNIA SUR</t>
  </si>
  <si>
    <t>LT:580163 PL:1111482 SOL:25/19461</t>
  </si>
  <si>
    <t>3C86A96C-3BAC-4FB2-90C4-4E644A4F2C2F</t>
  </si>
  <si>
    <t>RENIVELADO CON CARPETA ASFÁLTICA DE 4.0 CM DE ESPESOR DE LA CALLE VALENTÍN GÓMEZ FARIAS, TRAMO MIGUEL HIDALGO A JOSÉ MARÍA MORELOS Y PAVÓN, EN LA CIUDAD DE LA PAZ, BAJA CALIFORNIA SUR</t>
  </si>
  <si>
    <t>GRUPO INMOBILIARIO SANCO S.A. DE C.V.</t>
  </si>
  <si>
    <t>LT:594450 PL:1143176 SOL:25/29086</t>
  </si>
  <si>
    <t>D8C6EE5B-CD89-43FD-A3D6-B4815B623A2D</t>
  </si>
  <si>
    <t>RENIVELADO CON CARPETA ASFÁLTICA DE 4.0 CM DE ESPESOR DE LA CALLE JOSÉ MARÍA MORELOS Y PAVÓN, TRAMO LIC. PRIMO VERDAD A IGNACIO RAMÍREZ, EN LA CIUDAD DE LA PAZ, BAJA CALIFORNIA SUR</t>
  </si>
  <si>
    <t>LT:576642 PL:1104177 SOL:25/17628</t>
  </si>
  <si>
    <t>B0E97924-2F34-465E-8CE7-917D49C9FBBB</t>
  </si>
  <si>
    <t>RENIVELADO CON CARPETA ASFÁLTICA DE 4.0 CM DE ESPESOR DE LA CALLE AQUILES SERDÁN, TRAMO 5 DE MAYO A DEGOLLADO, EN LA CIUDAD DE LA PAZ, BAJA CALIFORNIA SUR</t>
  </si>
  <si>
    <t>LT:580637 PL:1112205 SOL:25/19751</t>
  </si>
  <si>
    <t>7EE4210A-0056-413D-92E1-D90E80E14646</t>
  </si>
  <si>
    <t>RENIVELADO CON CARPETA ASFÁLTICA DE 4.0 CM DE ESPESOR DE LA CALLE PASEO ÁLVARO OBREGÓN, TRAMO HÉROES DEL 47 A COLINA CAPRISTANO, EN LA CIUDAD DE LA PAZ, BAJA CALIFORNIA SUR</t>
  </si>
  <si>
    <t>ESTIMACION No.01-U(UNICA)</t>
  </si>
  <si>
    <t>LT:580112 PL:1111407 SOL:25/19416</t>
  </si>
  <si>
    <t>80EA6B2E-04B3-4368-9EE5-251F5B88C3DE</t>
  </si>
  <si>
    <t>RENIVELADO CON CARPETA ASFÁLTICA DE 4.0 CM DE ESPESOR DE LA CALLE FRANCISCO I. MADERO, TRAMO JOSÉ MARÍA MORELOS Y PAVÓN A CONSTITUCIÓN, EN LA CIUDAD DE LA PAZ, BAJA CALIFORNIA SUR</t>
  </si>
  <si>
    <t>LT:588137 PL:1128517 SOL:25/24507</t>
  </si>
  <si>
    <t>2B9C93E7-4221-4D9E-B383-3A1C38BB8412</t>
  </si>
  <si>
    <t>RENIVELACIÓN DE SEIS TRAMOS CARRETEROS DE VIZCAÍNO - BAHÍA TORTUGAS, TRAMO 1 DEL KM 20+836 AL KM 21+000 IZQ., TRAMO 2 DEL KM 20+800 AL KM 21+000 DER., TRAMO 3 DEL KM 7+000 AL KM 7+200 DER., TRAMO 4 DE</t>
  </si>
  <si>
    <t>LT:580607 PL:1112159 SOL:25/19731</t>
  </si>
  <si>
    <t>242A9BD2-023D-4EBF-B9B1-6B7F6217746B</t>
  </si>
  <si>
    <t>RENIVELADO CON CARPETA ASFÁLTICA DE 4.0 CM DE ESPESOR DE LA CALLE MARIANO ABASOLO, TRAMO BLVD. 5 DE FEBRERO A BLVD. MÁRQUEZ DE LEÓN, EN LA CIUDAD DE LA PAZ, MUNICIPIO DE LA PAZ, BAJA CALIFORNIA SUR</t>
  </si>
  <si>
    <t>LT:580142 PL:1111449 SOL:25/19442</t>
  </si>
  <si>
    <t>4F09DDF9-3742-48FE-B221-6EDEB288021E</t>
  </si>
  <si>
    <t>CONSTRUCCIÓN DE SALIDA A PUNTA QUEBRADA EN CARRETERA BAHÍA TORTUGAS-PUNTA QUEBRADA KM 12+150, MUNICIPIO DE MULEGÉ, BAJA CALIFORNIA SUR</t>
  </si>
  <si>
    <t>LT:588606 PL:1129717 SOL:25/24871</t>
  </si>
  <si>
    <t>11C02CB7-C02F-48B0-A0C0-4AC4002C1EBF</t>
  </si>
  <si>
    <t>REENCARPETADO DE CAMINO: LEY FEDERAL DE AGUAS # 4 - E.C. TRANSPENINSULAR, DEL KM 0+000 AL KM 19+100, EN TRAMOS AISLADOS, MUNICIPIO DE COMONDÚ, BAJA CALIFORNIA SUR</t>
  </si>
  <si>
    <t>LT:611203 PL:1183704 SOL:25/40691</t>
  </si>
  <si>
    <t>466D0087-F184-4BF5-ABB2-6DB50C64E69F</t>
  </si>
  <si>
    <t>LT:611954 PL:1185387 SOL:25/41241</t>
  </si>
  <si>
    <t>5CE24EF3-A78E-477A-AA88-8234002B2E5B</t>
  </si>
  <si>
    <t>LT:615466 PL:1194770 SOL:25/43826</t>
  </si>
  <si>
    <t>FC5A4ACB-4DC4-478D-9AF4-82195D5BD84C</t>
  </si>
  <si>
    <t>ESTIMACION No.03-ADIC</t>
  </si>
  <si>
    <t>LT:629445 PL:1220301 SOL:25/52135</t>
  </si>
  <si>
    <t>5DAB7B75-6806-4CA5-9062-779856BD1110</t>
  </si>
  <si>
    <t>PAVIMENTACIÓN CON CONCRETO HIDRÁULICO DE LA CALLE MARCELO RUBIO RUÍZ, TRAMO VICENTE GUERRERO A REPÚBLICA, EN LA CIUDAD DE LA PAZ, MUNICIPIO DE LA PAZ, BAJA CALIFORNIA SUR</t>
  </si>
  <si>
    <t>LT:581738 PL:1115885 SOL:25/20499</t>
  </si>
  <si>
    <t>3D2887C5-768E-4AA2-9D6B-A07F0C9D8401</t>
  </si>
  <si>
    <t>LT:605726 PL:1171713 SOL:25/36622</t>
  </si>
  <si>
    <t>E1C70211-B6A1-48DB-90AB-F9978B5051C8</t>
  </si>
  <si>
    <t>LT:621452 PL:1207226 SOL:25/48252</t>
  </si>
  <si>
    <t>E4DF95B9-AE08-41C5-9EA5-AE949EDAA3F8</t>
  </si>
  <si>
    <t>LT:631999 PL:1226063 SOL:25/54429</t>
  </si>
  <si>
    <t>85D018B6-ECBF-48D0-96AE-DF28DD232070</t>
  </si>
  <si>
    <t>LT:655606 PL:1268510 SOL:25/67434</t>
  </si>
  <si>
    <t>5B3FFAAE-C758-4244-A71A-0A7C2A609573</t>
  </si>
  <si>
    <t>ESTIMACION No. 05-A</t>
  </si>
  <si>
    <t>LT:657333 PL:1271560 SOL:25/68416</t>
  </si>
  <si>
    <t>C33963FE-9ED7-468A-80EF-C6204A86ACAA</t>
  </si>
  <si>
    <t>LT:657338 PL:1271567 SOL:25/68430</t>
  </si>
  <si>
    <t>D8A24475-60DB-4028-B3A7-12842F1AE874</t>
  </si>
  <si>
    <t>PAVIMENTACIÓN CON CONCRETO HIDRÁULICO DE LA CALLE GUANÁBANA, TRAMO DÁTIL A NARANJA, EN LA CIUDAD DE LA PAZ, MUNICIPIO DE LA PAZ, BAJA CALIFORNIA SUR</t>
  </si>
  <si>
    <t>LT:578618 PL:1108049 SOL:25/18530</t>
  </si>
  <si>
    <t>61E7F986-37E8-44D3-A256-4C7F06C2CC4C</t>
  </si>
  <si>
    <t>LT:592961 PL:1139741 SOL:25/28209</t>
  </si>
  <si>
    <t>91BFCFD9-CBFB-4C18-8FED-49C77D3DB1E4</t>
  </si>
  <si>
    <t>ESTIMACION NO: 02-A</t>
  </si>
  <si>
    <t>LT:596978 PL:1149260 SOL:25/31109</t>
  </si>
  <si>
    <t>9C129D00-0791-4CC1-9264-F8CC3C7B3B5D</t>
  </si>
  <si>
    <t>RECONSTRUCCIÓN CON CONCRETO HIDRÁULICO DE LA CALLE LORETO, TRAMO BLVD. FORJADORES DE SUDCALIFORNIA A AV. LA PAZ (OBRA DRENAJE PLUVIAL), EN LA CIUDAD DE LA PAZ, MUNICIPIO DE LA PAZ, BAJA CALIFORNIA SUR</t>
  </si>
  <si>
    <t> 30% DE ANTICIPO</t>
  </si>
  <si>
    <t>LT:581747 PL:1115898 SOL:25/20505</t>
  </si>
  <si>
    <t>F-1494</t>
  </si>
  <si>
    <t>357B9EF5-3A87-4F9D-B30F-1346B759EBFC</t>
  </si>
  <si>
    <t>LT:601479 PL:1160020 SOL:25/33792</t>
  </si>
  <si>
    <t>F-1520</t>
  </si>
  <si>
    <t>23C7C704-52F5-40DB-B4C7-DBD9D5DFE43B</t>
  </si>
  <si>
    <t>LT:606894 PL:1174512 SOL:25/37347</t>
  </si>
  <si>
    <t>F-1530</t>
  </si>
  <si>
    <t>9730110C-7986-479C-BA59-4F34D6E3CED8</t>
  </si>
  <si>
    <t>LT:637933 PL:1238158 SOL:25/58762</t>
  </si>
  <si>
    <t>F-1558</t>
  </si>
  <si>
    <t>2C1E0AB8-208A-4F75-9043-617E4B1E587D</t>
  </si>
  <si>
    <t>LT:643900 PL:1244294 SOL:25/60296</t>
  </si>
  <si>
    <t>F-1560</t>
  </si>
  <si>
    <t>94EF9E8D-30D1-43FD-8E4B-CE1E9F65095E</t>
  </si>
  <si>
    <t>LT:653494 PL:1264192 SOL:25/65927</t>
  </si>
  <si>
    <t>F-1570</t>
  </si>
  <si>
    <t>A33AFA8D-F306-4C65-AECB-7170E6B653BC</t>
  </si>
  <si>
    <t>LT:654759 PL:1267167 SOL:25/66696</t>
  </si>
  <si>
    <t>F-1573</t>
  </si>
  <si>
    <t>E1217353-A038-4C3E-BF8B-67E094F5FC9A</t>
  </si>
  <si>
    <t>LT:654763 PL:1267172 SOL:25/66701</t>
  </si>
  <si>
    <t>F-1572</t>
  </si>
  <si>
    <t>CCC92C64-D9A1-45BB-B7D5-D0CBDC96165E</t>
  </si>
  <si>
    <t>RECONSTRUCCIÓN CON CONCRETO HIDRÁULICO DEL BLVD. FORJADORES DE SUDCALIFORNIA, TRAMO BLVD. LUIS DONALDO COLOSIO A COLIMA (LADO DERECHO DE N-S, FRENTE A SORIANA), EN LA CIUDAD DE LA PAZ, MUNICIPIO DE LA PAZ</t>
  </si>
  <si>
    <t>LT:582373 PL:1117141 SOL:25/20842</t>
  </si>
  <si>
    <t>460ACB16-9614-42BC-A383-24C06C75DAB6</t>
  </si>
  <si>
    <t>LT:606540 PL:1173501 SOL:25/37121</t>
  </si>
  <si>
    <t>91F2927A-35A6-493D-8A8B-288FE4E785A1</t>
  </si>
  <si>
    <t>LT:628450 PL:1218229 SOL:25/51263</t>
  </si>
  <si>
    <t>F231D4AC-4C4F-4F4E-A62D-6F1D6BFE09CF</t>
  </si>
  <si>
    <t>LT:628455 PL:1218236 SOL:25/51268</t>
  </si>
  <si>
    <t>5312610D-2260-4DBA-B387-E49CAA2A83B6</t>
  </si>
  <si>
    <t>LT:628564 PL:1218461 SOL:25/51334</t>
  </si>
  <si>
    <t>0B931C4E-9082-4169-8BCE-F38B5337B623</t>
  </si>
  <si>
    <t>LT:657069 PL:1270945 SOL:25/68232</t>
  </si>
  <si>
    <t>02C8A511-2D0A-46BE-9BB9-0BB91A08D130</t>
  </si>
  <si>
    <t>LT:657112 PL:1271009 SOL:25/68261</t>
  </si>
  <si>
    <t>E846A5AC-F3E9-453B-B4CD-DA435AA8BAE9</t>
  </si>
  <si>
    <t>ESTIMACION No.07-A</t>
  </si>
  <si>
    <t>LT:657184 PL:1271185 SOL:25/68298</t>
  </si>
  <si>
    <t>A6069175-279F-485D-ACE4-AB7CAA48F2CC</t>
  </si>
  <si>
    <t>LT:657227 PL:1271324 SOL:25/68340</t>
  </si>
  <si>
    <t>5A14FCCF-B3F7-4985-8114-A0A2FC6A2937</t>
  </si>
  <si>
    <t>ESTIMACION No.09-CA</t>
  </si>
  <si>
    <t>LT:657282 PL:1271454 SOL:25/68374</t>
  </si>
  <si>
    <t>8E393D0E-E4DC-46FB-9087-8D270CC4C970</t>
  </si>
  <si>
    <t>RENIVELADO CON CARPETA ASFÁLTICA DE LA CALLE 5 DE MAYO, TRAMO GRAL. JUAN DOMÍNGUEZ COTA A BLVD. MARGARITA MAZA DE JUÁREZ, EN LA CIUDAD DE LA PAZ, BAJA CALIFORNIA SUR</t>
  </si>
  <si>
    <t>CONSTRUCTORA GRUPO DIAZ ALVAREZ</t>
  </si>
  <si>
    <t>LT:582688 PL:1117786 SOL:25/21002</t>
  </si>
  <si>
    <t>F0B511C9-15DE-48DA-935B-AD70773A8419</t>
  </si>
  <si>
    <t>ESTIMACIÓN No. 01-N</t>
  </si>
  <si>
    <t>LT:596478 PL:1147969 SOL:25/30765</t>
  </si>
  <si>
    <t>997D9F98-002B-4747-97A6-80935F1E6BF1</t>
  </si>
  <si>
    <t>LT:606426 PL:1173178 SOL:25/37051</t>
  </si>
  <si>
    <t>A322</t>
  </si>
  <si>
    <t>9BF70277-D49A-43E9-8404-33BEB429EAA2</t>
  </si>
  <si>
    <t>LT:608703 PL:1178583 SOL:25/38695</t>
  </si>
  <si>
    <t>A323</t>
  </si>
  <si>
    <t>C36DBF3D-BC37-46E9-831A-D39403B9858B</t>
  </si>
  <si>
    <t>ESTIMACION No.04-EXT</t>
  </si>
  <si>
    <t>LT:608731 PL:1178619 SOL:25/38730</t>
  </si>
  <si>
    <t>A324</t>
  </si>
  <si>
    <t>979EF80B-CBCA-4B52-B7E0-59DF66216A44</t>
  </si>
  <si>
    <t>LT:628571 PL:1218471 SOL:25/51339</t>
  </si>
  <si>
    <t>A339</t>
  </si>
  <si>
    <t>B18342DF-2D81-49C4-B030-78FFF5681CFA</t>
  </si>
  <si>
    <t>LT:657990 PL:1272473 SOL:25/68857</t>
  </si>
  <si>
    <t>A340</t>
  </si>
  <si>
    <t>B9FE9C6B-F6CB-43B7-B8F3-45E44E02BAFB</t>
  </si>
  <si>
    <t>PAVIMENTACIÓN CON CONCRETO HIDRÁULICO DE LA CALLE HEROICO COLEGIO MILITAR, TRAMO CARRETERA FEDERAL NO. 1 A JOSÉ MARÍA MORELOS Y PAVÓN, EN LA LOCALIDAD DE SAN ANTONIO, MUNICIPIO DE LA PAZ, BAJA CALIFOR</t>
  </si>
  <si>
    <t>LT:598943 PL:1153808 SOL:25/32241</t>
  </si>
  <si>
    <t>DB4957F5-0A83-4CBB-90E2-13F308D0997A</t>
  </si>
  <si>
    <t>LT:615863 PL:1195388 SOL:25/44054</t>
  </si>
  <si>
    <t>D53B270C-3E82-4149-93C9-6D72A3E6F4F0</t>
  </si>
  <si>
    <t>LT:635195 PL:1233351 SOL:25/57027</t>
  </si>
  <si>
    <t>CD797045-7EA7-4743-9D8C-EBF6A362E161</t>
  </si>
  <si>
    <t>LT:647681 PL:1252652 SOL:25/62609</t>
  </si>
  <si>
    <t>B7FC6339-89A3-408E-9170-CB3D6CE88735</t>
  </si>
  <si>
    <t>30% DE ANTICIPO </t>
  </si>
  <si>
    <t>LT:650964 PL:1260077 SOL:25/64970</t>
  </si>
  <si>
    <t>393649A4-7638-497D-B425-0514B82181A1</t>
  </si>
  <si>
    <t>LT:657359 PL:1271592 SOL:25/68460</t>
  </si>
  <si>
    <t>90BCF0B7-1620-4C2A-8556-F2D7AF6E25F4</t>
  </si>
  <si>
    <t>PAVIMENTACIÓN CON CONCRETO HIDRÁULICO DE LA CALLE EL ANCÓN (SEGUNDA ETAPA), EN LA LOCALIDAD DE LOS BARRILES, MUNICIPIO DE LA PAZ, BAJA CALIFORNIA SUR</t>
  </si>
  <si>
    <t>LT:581451 PL:1114837 SOL:25/20312</t>
  </si>
  <si>
    <t>5B5D5758-4533-4768-A888-8A599B873C24</t>
  </si>
  <si>
    <t>LT:597014 PL:1149317 SOL:25/31128</t>
  </si>
  <si>
    <t>E29910C9-49AC-434A-A586-0AE7C70E4AF9</t>
  </si>
  <si>
    <t>LT:603050 PL:1164521 SOL:25/34705</t>
  </si>
  <si>
    <t>2F426905-76DB-424F-BAB7-15202C54B879</t>
  </si>
  <si>
    <t>LT:605948 PL:1172041 SOL:25/36838</t>
  </si>
  <si>
    <t>49EA0D6A-90A9-4D11-BFD3-ED7A095F987A</t>
  </si>
  <si>
    <t>LT:627981 PL:1217171 SOL:25/50903</t>
  </si>
  <si>
    <t>BE3B2290-6696-42EF-A796-A5B8539D5DF4</t>
  </si>
  <si>
    <t>LT:638721 PL:1239680 SOL:25/59150</t>
  </si>
  <si>
    <t>89FB9EF5-9303-4ED6-971E-C43E055F162A</t>
  </si>
  <si>
    <t>LT:639199 PL:1240030 SOL:25/59295</t>
  </si>
  <si>
    <t>EDD2C56B-98FA-4D77-A177-2C2FEB34D00A</t>
  </si>
  <si>
    <t>LT:639564 PL:1240725 SOL:25/59448</t>
  </si>
  <si>
    <t>56F35755-14C1-4D26-9B7A-1721858A4ED0</t>
  </si>
  <si>
    <t>ESTIMACION No. 08 CA</t>
  </si>
  <si>
    <t>LT:657329 PL:1271555 SOL:25/68411</t>
  </si>
  <si>
    <t>F474E123-0CDF-4ED2-9F7A-16C7002F6C08</t>
  </si>
  <si>
    <t>RENIVELADO DE LA CALLE 16 DE SEPTIEMBRE, TRAMO ISABEL LA CATÓLICA A JOSEFA ORTÍZ DE DOMÍNGUEZ, EN LA CIUDAD DE LA PAZ, BAJA CALIFORNIA SUR</t>
  </si>
  <si>
    <t>LT:582350 PL:1117113 SOL:25/20821</t>
  </si>
  <si>
    <t>5C38BA42-E7E1-4887-87B3-B028BB073961</t>
  </si>
  <si>
    <t>LT:593425 PL:1140967 SOL:25/28543</t>
  </si>
  <si>
    <t>5D8B9A93-B821-4505-8048-28868DEAE471</t>
  </si>
  <si>
    <t>LT:604252 PL:1167801 SOL:25/35502</t>
  </si>
  <si>
    <t>4920FB97-8085-4E6A-B6E2-15C3F8A879B1</t>
  </si>
  <si>
    <t>LT:615561 PL:1194899 SOL:25/43879</t>
  </si>
  <si>
    <t>E4594A27-0D71-426A-AB6D-BAFEBE710B99</t>
  </si>
  <si>
    <t>RENIVELADO CON CARPETA ASFÁLTICA DE LA CALLE MELCHOR OCAMPO, TRAMO PASEO ÁLVARO OBREGÓN A IGNACIO RAMIREZ, EN LA CIUDAD DE LA PAZ, BAJA CALIFORNIA SUR</t>
  </si>
  <si>
    <t>LT:579538 PL:1110055 SOL:25/19023</t>
  </si>
  <si>
    <t>21CB5FE6-66B0-42C2-8926-0597CE3D3D8F</t>
  </si>
  <si>
    <t>ESTIMACION No.1</t>
  </si>
  <si>
    <t>LT:591113 PL:1135931 SOL:25/26522</t>
  </si>
  <si>
    <t>567E3C0A-99D1-4FF4-8201-084906531A03</t>
  </si>
  <si>
    <t>ESTIMACIÓN No. 02-N</t>
  </si>
  <si>
    <t>LT:599381 PL:1154870 SOL:25/32471</t>
  </si>
  <si>
    <t>2D48BC6F-E98D-4977-814F-AD9781B32B1E</t>
  </si>
  <si>
    <t>LT:602914 PL:1163973 SOL:25/34627</t>
  </si>
  <si>
    <t>463E6760-C8A9-426F-8E5B-DF025AF6B1B1</t>
  </si>
  <si>
    <t>LT:603851 PL:1166784 SOL:25/35267</t>
  </si>
  <si>
    <t>CA0BB2D8-C4F8-499E-AF66-67C5D1627211</t>
  </si>
  <si>
    <t>LT:621833 PL:1207884 SOL:25/48670</t>
  </si>
  <si>
    <t>9BE3442E-F1F7-44D2-ABE6-04A7159EC9D4</t>
  </si>
  <si>
    <t>RENIVELADO CON CARPETA ASFÁLTICA DE LA CALLE CARABINEROS, TRAMO BLVD. LUIS DONALDO COLOSIO A DÁTIL, EN LA CIUDAD DE LA PAZ, BAJA CALIFORNIA SUR</t>
  </si>
  <si>
    <t>LT:579364 PL:1109664 SOL:25/18954</t>
  </si>
  <si>
    <t>6B624388-DE00-4327-AF0C-EE498FCE7399</t>
  </si>
  <si>
    <t>ESTIMACION No. 01-N DE LA OBRA No.01-N</t>
  </si>
  <si>
    <t>LT:593220 PL:1140533 SOL:25/28407</t>
  </si>
  <si>
    <t>EEF83CCA-6503-49BF-8D0F-572BD4946F72</t>
  </si>
  <si>
    <t>LT:602622 PL:1162944 SOL:25/34420</t>
  </si>
  <si>
    <t>F80CCC5E-3B96-4B76-9271-853F80ABF413</t>
  </si>
  <si>
    <t>LT:612754 PL:1187372 SOL:25/41944</t>
  </si>
  <si>
    <t>615A5D90-B565-4E79-A90F-8F6AF5EEFAFD</t>
  </si>
  <si>
    <t>ESTIMACION No.04-CA</t>
  </si>
  <si>
    <t>LT:615753 PL:1195201 SOL:25/43992</t>
  </si>
  <si>
    <t>B4E6110D-9C04-41C1-8BAC-509679718F2A</t>
  </si>
  <si>
    <t> RENIVELADO CON CARPETA ASFÁLTICA DE LA CALLE SANTOS DEGOLLADO, TRAMO BLVD. PADRE E. KINO A MÉXICO, EN LA CIUDAD DE LA PAZ, BAJA CALIFORNIA SUR</t>
  </si>
  <si>
    <t>LT:579440 PL:1109761 SOL:25/18963</t>
  </si>
  <si>
    <t>B34C0370-DAFD-4DBB-A0E6-A1C5D6DEC1B4</t>
  </si>
  <si>
    <t>LT:591557 PL:1136656 SOL:25/26949</t>
  </si>
  <si>
    <t>54E04C3F-B3A9-4D5E-857F-47F4C612F62F</t>
  </si>
  <si>
    <t>LT:596916 PL:1149123 SOL:25/31045</t>
  </si>
  <si>
    <t>65FA7AA6-2B9C-44F1-84B3-A003ADB882DC</t>
  </si>
  <si>
    <t> ESTIMACION No.03-AD </t>
  </si>
  <si>
    <t>LT:623640 PL:1212381 SOL:25/49416</t>
  </si>
  <si>
    <t>13834BD7-CE89-471E-9050-BD203BB1DFC4</t>
  </si>
  <si>
    <t>LT:623644 PL:1212386 SOL:25/49420</t>
  </si>
  <si>
    <t>82674956-748F-4750-B4D6-50851F4C8CFB</t>
  </si>
  <si>
    <t>LT:636305 PL:1235305 SOL:25/57820</t>
  </si>
  <si>
    <t>F160B794-D407-4099-A3AA-2EC2CFA229A7</t>
  </si>
  <si>
    <t>PAVIMENTACIÓN CON CONCRETO HIDRÁULICO DE LA CALLE FELIPE ÁNGELES, TRAMO CARRETERA FEDERAL A VALENTÍN GÓMEZ FARÍAS, EN CIUDAD CONSTITUCIÓN, MUNICIPIO DE COMONDÚ, BAJA CALIFORNIA SUR</t>
  </si>
  <si>
    <t>LT:598026 PL:1151964 SOL:25/31571</t>
  </si>
  <si>
    <t>32A37A81-46ED-47A6-8EF0-98BCAFC420C0</t>
  </si>
  <si>
    <t>LT:612114 PL:1185761 SOL:25/41429</t>
  </si>
  <si>
    <t>3337AFCB-DF7D-4327-BCC8-B69724E3C762</t>
  </si>
  <si>
    <t>LT:623581 PL:1212271 SOL:25/49357</t>
  </si>
  <si>
    <t>87CC602F-DA2D-4040-885E-E10328B8FAC4</t>
  </si>
  <si>
    <t>LT:655403 PL:1268174 SOL:25/67263</t>
  </si>
  <si>
    <t>E423E661-0A60-4A22-AB95-C415E880CC72</t>
  </si>
  <si>
    <t>LT:657320 PL:1271544 SOL:25/68403</t>
  </si>
  <si>
    <t>AFCA0F3E-580A-4226-9F56-28B8BA39FC58</t>
  </si>
  <si>
    <t>LT:657324 PL:1271549 SOL:25/68407</t>
  </si>
  <si>
    <t>D88B68BA-95A5-4FB7-A5FD-094678112AD6</t>
  </si>
  <si>
    <t>ESTIMACION No.06 CA</t>
  </si>
  <si>
    <t>LT:657364 PL:1271599 SOL:25/68465</t>
  </si>
  <si>
    <t>CA3AA58F-87F5-409B-9D74-FD6DA4B1686C</t>
  </si>
  <si>
    <t>PAVIMENTACIÓN CON CARPETA ASFÁLTICA DE LA CALLE BENITO JUÁREZ, TRAMO MÁRQUEZ DE LEÓN A JOSÉ MARÍA MORELOS Y PAVÓN, EN LA LOCALIDAD DE BAHÍA TORTUGAS, MUNICIPIO DE MULEGÉ, BAJA CALIFORNIA SUR</t>
  </si>
  <si>
    <t>CONSTRUCTORA DAJE S. DE R. L. DE C.V.</t>
  </si>
  <si>
    <t>LT:633395 PL:1229724 SOL:25/55544</t>
  </si>
  <si>
    <t>3DBB74AC-DDBD-4625-9A17-5283C72D1127</t>
  </si>
  <si>
    <t>PAVIMENTACIÓN CON CARPETA ASFÁLTICA DE LA CALLE BAHÍA CONCEPCIÓN, TRAMO: BLVD. FORJADORES A CARRETERA CAMINO A LOS PLANES, EN LA CIUDAD DE LA PAZ, DE CALLE GRANITO A AVENIDA DEL VALLE 3+500 A 3+150 (T</t>
  </si>
  <si>
    <t>LT:602666 PL:1163019 SOL:25/34460</t>
  </si>
  <si>
    <t>FFAB1C3B-0E55-4947-BF81-47302BA6B554</t>
  </si>
  <si>
    <t>PAVIMENTACIÓN CON CARPETA ASFÁLTICA DE LA CALLE BAHÍA CONCEPCIÓN, TRAMO: BLVD. FORJADORES A CARRETERA CAMINO A LOS PLANES, EN LA CIUDAD DE LA PAZ, DE CALLE PROSPERIDAD A CALLE GRANITO 3+840 A 3+500 (T</t>
  </si>
  <si>
    <t>LT:604147 PL:1167641 SOL:25/35444</t>
  </si>
  <si>
    <t>FE02EA83-1B4E-43A5-8B1F-D9E51417FFB8</t>
  </si>
  <si>
    <t>RENIVELADO CON CARPETA ASFÁLTICA DE 7.0 CM DEL CRUCERO BLVD. FORJADORES DE SUDCALIFORNIA Y BLVD. LUIS DONALDO COLOSIO, EN LA CIUDAD DE LA PAZ, MUNICIPIO DE LA PAZ, BAJA CALIFORNIA SUR</t>
  </si>
  <si>
    <t>LT:656808 PL:1270591 SOL:25/67997</t>
  </si>
  <si>
    <t>F01979DF-DF76-418D-8E0C-78FB7A07D145</t>
  </si>
  <si>
    <t>OBRAS COMPLEMENTARIAS DEL TRAMO VIAL QUE COMUNICA SAN MIGUEL DE COMONDÚ A SAN JOSÉ DE COMONDÚ ENEL MUNICIPIO DE COMONDÚ, BAJA CALIFORNIA SUR</t>
  </si>
  <si>
    <t>LT:621514 PL:1207284 SOL:25/48304</t>
  </si>
  <si>
    <t>BD35634C-8FCD-482A-BB37-DED9A6B124D7</t>
  </si>
  <si>
    <t> ESTIMACION No.01-N</t>
  </si>
  <si>
    <t>LT:657291 PL:1271468 SOL:25/68379</t>
  </si>
  <si>
    <t>86D56065-DD5D-4E26-ADE6-88AF2DC3AD46</t>
  </si>
  <si>
    <t>LT:657306 PL:1271488 SOL:25/68393</t>
  </si>
  <si>
    <t>BD43DEFC-C961-4F0F-B2CB-5CD4B4C9095E</t>
  </si>
  <si>
    <t>ESTIMACION No. 03 CA</t>
  </si>
  <si>
    <t>LT:657502 PL:1271820 SOL:25/68584</t>
  </si>
  <si>
    <t>988E0668-824B-40AC-84B1-57F3F1D64BB4</t>
  </si>
  <si>
    <t>RENIVELADO CON CARPETA ASFÁLTICA DE LA CALLE 16 DE SEPTIEMBRE, TRAMO IGNACIO ALTAMIRANO A JOSEFA ORTÍZ DE DOMÍNGUEZ, EN LA CIUDAD DE LA PAZ, MUNICIPIO DE LA PAZ, BAJA CALIFORNIA SUR</t>
  </si>
  <si>
    <t>LT:631247 PL:1223981 SOL:25/53597</t>
  </si>
  <si>
    <t>AADA6828-ACFD-4F69-9D52-537115723D74</t>
  </si>
  <si>
    <t>LT:636529 PL:1235755 SOL:25/57918</t>
  </si>
  <si>
    <t>8D29B4F7-C777-4C91-8855-9878715C9960</t>
  </si>
  <si>
    <t>RENIVELADO CON CARPETA ASFÁLTICA DE LA CALLE 16 DE SEPTIEMBRE, TRAMO ISABEL LA CATÓLICA A DURANGO, EN LA CIUDAD DE LA PAZ, MUNICIPIO DE LA PAZ, BAJA CALIFORNIA SUR</t>
  </si>
  <si>
    <t>LT:631245 PL:1223978 SOL:25/53606</t>
  </si>
  <si>
    <t>FDF374A3-5DC9-4F62-91E4-59A545F79B8A</t>
  </si>
  <si>
    <t>LT:636585 PL:1235839 SOL:25/57951</t>
  </si>
  <si>
    <t>61D4F32F-E0F5-49CC-A009-C9F5F8A0BD50</t>
  </si>
  <si>
    <t>RENIVELADO CON CARPETA ASFÁLTICA DE 3.0 CM DE LA CALLE NEVADO DE COLIMA, TRAMO: BLVD. SANTA ROSA A BLVD. SAN CARLOS, EN LA CIUDAD DE LA PAZ, MUNICIPIO DE LA PAZ, BAJA CALIFORNIA SUR</t>
  </si>
  <si>
    <t>LT:657921 PL:1272379 SOL:25/68812</t>
  </si>
  <si>
    <t>RENIVELADO CON CARPETA ASFÁLTICA DE 5.0 CM DE CRUCERO GUILLERMO PRIETO Y MIGUEL HIDALGO, EN LA CIUDAD DE LA PAZ, MUNICIPIO DE LA PAZ, BAJA CALIFORNIA SUR</t>
  </si>
  <si>
    <t>ESTIMACION No. 01 UNICA</t>
  </si>
  <si>
    <t>LT:657342 PL:1271572 SOL:25/68434</t>
  </si>
  <si>
    <t>0901B9A6-FA88-4B69-9660-C58E6EE91C01</t>
  </si>
  <si>
    <t>RENIVELADO CON CARPETA ASFÁLTICA DE 5.0 CM DE LA CALLE CHECHEN, TRAMO: BLVD. AGUSTÍN OLACHEA AVILÉS A VALENTÍN GÓMEZ FARIAS, EN LA CIUDAD DE LA PAZ, MUNICIPIO DE LA PAZ, BAJA CALIFORNIA SUR</t>
  </si>
  <si>
    <t>LT:657887 PL:1272307 SOL:25/68742</t>
  </si>
  <si>
    <t>57B56A26-2B84-4403-B3BE-B68071CDF66A</t>
  </si>
  <si>
    <t>RECONSTRUCCIÓN CON CARPETA ASFÁLTICA CON SUSTITUCIÓN DE BASE HIDRÁULICA DE LA CALLE ÍNDIGO, TRAMO: BLVD. CAMINO REAL A PRESIDENCIA MUNICIPAL, EN LA CIUDAD DE LA PAZ, MUNICIPIO DE LA PAZ, B.C.S.</t>
  </si>
  <si>
    <t>LT:623725 PL:1212568 SOL:25/49464</t>
  </si>
  <si>
    <t>A75D62CD-5678-46A7-AB47-7E1B3DE5D26C</t>
  </si>
  <si>
    <t>LT:654879 PL:1267353 SOL:25/66834</t>
  </si>
  <si>
    <t>7BADDDC8-9146-4785-95F6-FE80F6D96245</t>
  </si>
  <si>
    <t>LT:654915 PL:1267415 SOL:25/66885</t>
  </si>
  <si>
    <t>26C9BB1D-7837-4792-BF2A-C75EA68E3D49</t>
  </si>
  <si>
    <t>LT:654961 PL:1267482 SOL:25/66931</t>
  </si>
  <si>
    <t>F70F37A5-B3C0-422D-B281-2701FBD22293</t>
  </si>
  <si>
    <t>LT:655327 PL:1268066 SOL:25/67209</t>
  </si>
  <si>
    <t>67A3021F-CCDC-4892-890F-BBD8FF5678C5</t>
  </si>
  <si>
    <t>ESTIMACION No. 05 CA</t>
  </si>
  <si>
    <t>LT:657301 PL:1271482 SOL:25/68388</t>
  </si>
  <si>
    <t>F3E502A4-4E00-4C86-9818-F48A1C6A1032</t>
  </si>
  <si>
    <t>RECONSTRUCCIÓN CON CARPETA ASFÁLTICA CON SUSTITUCIÓN DE BASE HIDRÁULICA DE LA CALLE GIL B. MORALES, TRAMO: ARTÍCULO 115 A DE LA MONTURA, EN LA CIUDAD DE LA PAZ, MUNICIPIO DE LA PAZ, B.C.S.</t>
  </si>
  <si>
    <t>LT:628454 PL:1218234 SOL:25/51262</t>
  </si>
  <si>
    <t>09EF2E6E-1DC6-48DB-95B8-EB0DAF2378EC</t>
  </si>
  <si>
    <t>LT:635770 PL:1234550 SOL:25/57480</t>
  </si>
  <si>
    <t>3D1A4764-A6BD-4CD7-B066-C6457199CD0D</t>
  </si>
  <si>
    <t>LT:640561 PL:1241556 SOL:25/59681</t>
  </si>
  <si>
    <t>C572E465-89F0-408F-A167-E3347F8E2E67</t>
  </si>
  <si>
    <t>LT:657360 PL:1271594 SOL:25/68461</t>
  </si>
  <si>
    <t>51D2714B-ECB1-4984-A0FA-78BD24E3B1F6</t>
  </si>
  <si>
    <t>CONSTRUCCIÓN DE PAVIMENTACIÓN CON CONCRETO HIDRÁULICO EN DISTINTAS CALLES DE LA COLONIA VISTA HERMOSA Y COLONIA VILLAS DE GUADALUPE EN LA CD. DE LA PAZ, MUNICIPIO DE LA PAZ, BAJA CALIFORNIA SUR; CIRCU</t>
  </si>
  <si>
    <t>LT:623954 PL:1213083 SOL:25/49566</t>
  </si>
  <si>
    <t>D6150354-1795-401B-A056-B7A51F9F005E</t>
  </si>
  <si>
    <t>LT:647087 PL:1251560 SOL:25/62290</t>
  </si>
  <si>
    <t>F7E59110-013D-4B4E-912D-A5C32EB374E3</t>
  </si>
  <si>
    <t>LT:657352 PL:1271584 SOL:25/68452</t>
  </si>
  <si>
    <t>095566AD-86D3-48CB-9FCA-CBF208293E9F</t>
  </si>
  <si>
    <t>CONSTRUCCIÓN DE PAVIMENTACIÓN CON CONCRETO HIDRÁULICO EN DISTINTAS CALLES DE LA COLONIA VISTA HERMOSA Y COLONIA VILLAS DE GUADALUPE, EN LA CD. DE LA PAZ, MUNICIPIO DE LA PAZ, BAJA CALIFORNIA SUR; CIRC</t>
  </si>
  <si>
    <t>LT:624159 PL:1213224 SOL:25/49602</t>
  </si>
  <si>
    <t>F-37</t>
  </si>
  <si>
    <t>850C02BA-CCAD-4EF7-AE27-526BA124D4EA</t>
  </si>
  <si>
    <t>LT:650163 PL:1258444 SOL:25/64352</t>
  </si>
  <si>
    <t>FR-53</t>
  </si>
  <si>
    <t>1F702C88-2EBA-4C1D-970E-5B95107887A2</t>
  </si>
  <si>
    <t>LT:653659 PL:1264459 SOL:25/66066</t>
  </si>
  <si>
    <t>FR-54</t>
  </si>
  <si>
    <t>A1AB2DCC-7029-487B-BCB3-00B6518065BD</t>
  </si>
  <si>
    <t> ESTIMACION No.03-ADIC</t>
  </si>
  <si>
    <t>LT:657348 PL:1271579 SOL:25/68439</t>
  </si>
  <si>
    <t>FR-55</t>
  </si>
  <si>
    <t>REPARACIÓN DE LOSAS DE CONCRETO HIDRÁULICO EN LA AV. MARIANO ABASOLO CRUCERO CALLE ALGODÓN, EN LA CIUDADDE LA PAZ, MUNICIPIO DE LA PAZ, BAJA CALIFORNIA SUR</t>
  </si>
  <si>
    <t>LT:658219 PL:1273133 SOL:25/69012</t>
  </si>
  <si>
    <t>098EBBDA-C373-4DDF-9EDD-27CC6623EB58</t>
  </si>
  <si>
    <t>REPARACIÓN DE LOSAS DE CONCRETO HIDRÁULICO EN LA AV. MARIANO ABASOLO CRUCERO CALLE COLIMA, EN LA CIUDAD DE LA PAZ, MUNICIPIO DE LA PAZ, BAJA CALIFORNIA SUR</t>
  </si>
  <si>
    <t>LT:658190 PL:1273094 SOL:25/69000</t>
  </si>
  <si>
    <t>7C9FEA86-7041-434D-BAEE-8A27EC11704B</t>
  </si>
  <si>
    <t>RENIVELADO CON CARPETA ASFÁLTICA DE LA CALLE GIL B. MORALES, TRAMO: BLVD. CAMINO REAL A CALLE DE LA HERRADURA, EN LA CIUDAD DE LA PAZ, MUNICIPIO DE LA PAZ, BAJA CALIFORNIA SUR</t>
  </si>
  <si>
    <t>LT:657506 PL:1271825 SOL:25/68565</t>
  </si>
  <si>
    <t>8E01FFC5-AC44-4276-B9F9-08A8830DA8CC</t>
  </si>
  <si>
    <t>RENIVELADO CON CARPETA ASFÁLTICA DE LA CALLE IGNACIO RAMÍREZ, TRAMO: 5 DE MAYO A 16 DE SEPTIEMBRE, EN LA CIUDAD DE LA PAZ, MUNICIPIO DE LA PAZ, BAJA CALIFORNIA SUR</t>
  </si>
  <si>
    <t>30%  ANTICIPO</t>
  </si>
  <si>
    <t>EDIFICADORA RODRIGUEZ</t>
  </si>
  <si>
    <t>LT:656661 PL:1270339 SOL:25/67848</t>
  </si>
  <si>
    <t>2CE22E8C-C288-4E26-9C77-E4E1B90A1BBF</t>
  </si>
  <si>
    <t>RENIVELADO CON CARPETA ASFÁLTICA DE LA CALLE IGNACIO RAMÍREZ, TRAMO: MELCHOR OCAMPO A MANUEL PINEDA, EN LA CIUDAD DE LA PAZ, MUNICIPIO DE LA PAZ, BAJA CALIFORNIA SUR</t>
  </si>
  <si>
    <t>LT:656703 PL:1270399 SOL:25/67894</t>
  </si>
  <si>
    <t>AAF9BD4B-C9C3-4282-8177-128761876AF8</t>
  </si>
  <si>
    <t>RECONSTRUCCIÓN CON CONCRETO HIDRÁULICO DEL CRUCERO LUIS DONALDO COLOSIO Y BLVD. MARGARITA MAZA DE JUÁREZ,EN LA CIUDAD DE LA PAZ, MUNICIPIO DE LA PAZ, BAJA CALIFORNIA SUR</t>
  </si>
  <si>
    <t>LT:656700 PL:1270395 SOL:25/67891</t>
  </si>
  <si>
    <t>9026CD84-A110-4ABD-AB31-BDC5751379DF</t>
  </si>
  <si>
    <t>PAVIMENTACIÓN CON CONCRETO HIDRÁULICO Y URBANIZACIÓN DEL ESTACIONAMIENTO DE LA DIRECCIÓN DE INFRAESTRUCTURA VIAL Y MOVILIDAD URBANA, EN LA CIUDAD DE LA PAZ, MUNICIPIO DE LA PAZ, BAJA CALIFORNIA SUR</t>
  </si>
  <si>
    <t>30% DE  ANTICIPO</t>
  </si>
  <si>
    <t>LT:657001 PL:1270844 SOL:25/68182</t>
  </si>
  <si>
    <t>FB923</t>
  </si>
  <si>
    <t>747AB837-062F-431E-8CAC-FE6E052FB923</t>
  </si>
  <si>
    <t>REENCARPETADO CON CARPETA ASFÁLTICA DE LA CALLE BENITO JUÁREZ, TRAMO: HERMENEGILDO GALEANA A NICOLÁS BRAVO, EN CIUDAD CONSTITUCIÓN, MUNICIPIO DE COMONDÚ, BAJA CALIFORNIA SUR</t>
  </si>
  <si>
    <t>LT:656691 PL:1270382 SOL:25/67885</t>
  </si>
  <si>
    <t>5CBA0E04-B833-453F-90A3-B1E577D7B4D8</t>
  </si>
  <si>
    <t>REENCARPETADO CON CARPETA ASFÁLTICA DE LA CALLE BENITO JUÁREZ, TRAMO: MIGUEL HIDALGO Y COSTILLA A JOSÉ MARÍA MORELOS Y PAVÓN EN CIUDAD CONSTITUCIÓN, MUNICIPIO DE COMONDÚ, BAJA CALIFORNIA SUR</t>
  </si>
  <si>
    <t>LT:656687 PL:1270376 SOL:25/67880</t>
  </si>
  <si>
    <t>0BF4A75A-4105-4CD3-8D48-9790067BDDC8</t>
  </si>
  <si>
    <t>RENIVELADO CON CARPETA ASFÁLTICA DE LA CALLE FRANCISCO JAVIER MINA, TRAMO: BLVD. GRAL. OLACHEA A IGNACIO ZARAGOZA, EN CIUDAD CONSTITUCIÓN, MUNICIPIO DE COMONDÚ, BAJA CALIFORNIA SUR</t>
  </si>
  <si>
    <t>LT:656696 PL:1270389 SOL:25/67889</t>
  </si>
  <si>
    <t>75991248-C2B1-4235-A526-1B1D08DDA8E0</t>
  </si>
  <si>
    <t>RENIVELADO CON CARPETA ASFÁLTICA DE LA CALLE MARIANO MATAMOROS, TRAMO: BLVD. GRAL. OLACHEA A BENITO JUÁREZ, EN CIUDAD CONSTITUCIÓN, MUNICIPIO DE COMONDÚ, BAJA CALIFORNIA SUR</t>
  </si>
  <si>
    <t>LT:656853 PL:1270654 SOL:25/68037</t>
  </si>
  <si>
    <t>C39093BE-885F-4477-A22D-D1D9F8C6DD81</t>
  </si>
  <si>
    <t>RENIVELADO CON CARPETA ASFÁLTICA DE LA CALLE ÁLVARO OBREGÓN, TRAMO: BLVD. GRAL. OLACHEA A IGNACIO ZARAGOZA, EN CIUDAD CONSTITUCIÓN, MUNICIPIO DE COMONDÚ, BAJA CALIFORNIA SUR</t>
  </si>
  <si>
    <t>LT:656673 PL:1270357 SOL:25/67868</t>
  </si>
  <si>
    <t>480C659E-630F-4129-AA44-00AA99A2CD9A</t>
  </si>
  <si>
    <t>RENIVELADO CON CARPETA ASFÁLTICA DE LA CALLE NICOLAS BRAVO, TRAMO: BLVD. GRAL. OLACHEA A BENITO JUÁREZ, EN CIUDAD CONSTITUCIÓN, MUNICIPIO DE COMONDÚ, BAJA CALIFORNIA SUR</t>
  </si>
  <si>
    <t>LT:657025 PL:1270883 SOL:25/68202</t>
  </si>
  <si>
    <t>BE253EA2-71FD-40BB-ADFA-C35AF8060066</t>
  </si>
  <si>
    <t>RENIVELADO CON CARPETA ASFÁLTICA DE LA CALLE ANTONIO NAVARRO, TRAMO: IGNACIO ALTAMIRANO A HÉROES DE INDEPENDENCIA, EN LA CIUDAD DE LA PAZ, MUNICIPIO DE LA PAZ, BAJA CALIFORNIA SUR</t>
  </si>
  <si>
    <t>LT:656768 PL:1270533 SOL:25/67935</t>
  </si>
  <si>
    <t>49081DD1-9F1C-482A-A91B-9F5CFAD410E3</t>
  </si>
  <si>
    <t>RENIVELADO CON CARPETA ASFÁLTICA DE LA CALLE VALENTÍN GÓMEZ FARÍAS, TRAMO: ANTONIO NAVARRO A BLVD. 5 DE FEBRERO, EN LA CIUDAD DE LA PAZ, MUNICIPIO DE LA PAZ, BAJA CALIFORNIA SUR</t>
  </si>
  <si>
    <t>LT:656845 PL:1270644 SOL:25/68031</t>
  </si>
  <si>
    <t>A341</t>
  </si>
  <si>
    <t>732D9A02-40F7-4739-A83A-636BB4C76C4F</t>
  </si>
  <si>
    <t>RENIVELADO CON CARPETA ASFÁLTICA DE LA CALLE MIGUEL L. DE LEGASPY, TRAMO: IGNACIO ALTAMIRANO A HÉROES DE INDEPENDENCIA, EN LA CIUDAD DE LA PAZ, MUNICIPIO DE LA PAZ, BAJA CALIFORNIA SUR</t>
  </si>
  <si>
    <t>LT:656671 PL:1270354 SOL:25/67863</t>
  </si>
  <si>
    <t>4BE62318-B57C-4F4A-8680-F1D7815E273A</t>
  </si>
  <si>
    <t xml:space="preserve"> TOTAL.-  CONSTRUCCIÓN DE VÍAS DE COMUNICACIÓN EN PROCESO 1.2.3.5.5.</t>
  </si>
  <si>
    <t>CUENTA: 1.2.3.5.6</t>
  </si>
  <si>
    <t>1.2.3.5.6.0.1.1</t>
  </si>
  <si>
    <t>PREVISIÓN OBRAS Y ACCIONES FISE</t>
  </si>
  <si>
    <t>PRIMERA RADICACION DE RECURSOS FAIS CORRESPONDIENTE AL MES DE ABRIL 2025. - FACTURA F-CEA84: PRIMERA RADICACION DE RECURSOS FAIS CORRESPONDIENTE AL MES DE ABRIL 2025.</t>
  </si>
  <si>
    <t>COMISION ESTATAL DEL AGUA</t>
  </si>
  <si>
    <t>LT:569791 PL:1088754 SOL:25/13400</t>
  </si>
  <si>
    <t> F-CEA84</t>
  </si>
  <si>
    <t>EN PROCESO DE RECLASIFICACIÓN SOLICITADA EN OFICIO No. SFyA/SSF/DC/0750/2026 DE 06 DE MARZO DE 2026</t>
  </si>
  <si>
    <t>52407205-E9D1-470B-AF21-28F6AC8E2152</t>
  </si>
  <si>
    <t>SEGUNDA RADICACION DEL FAIS CORRESPONDIENTES AL MES DE MAYO 2025 - FACTURA F-CEA89: SEGUNDA RADICACION DEL FAIS CORRESPONDIENTES AL MES DE MAYO 2025</t>
  </si>
  <si>
    <t>LT:571331 PL:1092268 SOL:25/14443</t>
  </si>
  <si>
    <t> F-CEA89</t>
  </si>
  <si>
    <t>570546F0-3D7D-4426-A9FC-1FF56FCC2999</t>
  </si>
  <si>
    <t>INVI FONDO DE INFRAESTRUCTURA SOCIAL PARA LAS ENTIDADES MAYO 2025 - FACTURA 577: INVI FONDO DE INFRAESTRUCTURA SOCIAL PARA LAS ENTIDADES MAYO 2025</t>
  </si>
  <si>
    <t>I.N.V.I.</t>
  </si>
  <si>
    <t>LT:571876 PL:1093988 SOL:25/14841</t>
  </si>
  <si>
    <t>06AE1F88-72D2-47B3-8582-7F6EEFDAD3DE</t>
  </si>
  <si>
    <t>INVI FONDO DE INFRAESTRUCTURA SOCIAL PARA LAS ENTIDADES JUNIO 2025 - FACTURA 580: INVI FONDO DE INFRAESTRUCTURA SOCIAL PARA LAS ENTIDADES JUNIO 2025</t>
  </si>
  <si>
    <t>LT:579965 PL:1111170 SOL:25/19321</t>
  </si>
  <si>
    <t>DF0631AE-A9D3-492B-9C96-0B8CCA2D5134</t>
  </si>
  <si>
    <t>TERCERA RADICACION DE RECURSOS FAIS CORRESPONDIENTES AL MES DE JUNIO 2025 - FACTURA F-CEA93: TERCERA RADICACION DE RECURSOS FAIS CORRESPONDIENTES AL MES DE JUNIO 2025</t>
  </si>
  <si>
    <t>LT:580053 PL:1111308 SOL:25/19351</t>
  </si>
  <si>
    <t>F-CEA93</t>
  </si>
  <si>
    <t>017B8C5A-B80F-44F1-A8BE-88C3B3FD50BC</t>
  </si>
  <si>
    <t>CUARTA RADICACION DE RECURSOS FAIS CORRESPONDIENTES AL MES DE JULIO 2025. - FACTURA F-CEA97: CUARTA RADICACION DE RECURSOS FAIS CORRESPONDIENTES AL MES DE JULIO 2025.</t>
  </si>
  <si>
    <t>LT:590050 PL:1133455 SOL:25/25693</t>
  </si>
  <si>
    <t>F-CEA97</t>
  </si>
  <si>
    <t>DFE6CAFB-331C-4F2F-8F29-C551840F42C8</t>
  </si>
  <si>
    <t>INVI FONDO DE INFRAESTRUCTURA SOCIAL PARA LAS ENTIDADES JULIO 2025 - FACTURA 583: INVI FONDO DE INFRAESTRUCTURA SOCIAL PARA LAS ENTIDADES JULIO 2025</t>
  </si>
  <si>
    <t>LT:591030 PL:1135792 SOL:25/26476</t>
  </si>
  <si>
    <t>6BC6DE84-29DA-458F-89BD-DCA07B3DF4FF</t>
  </si>
  <si>
    <t>QUINTA RADICACIONDE RECURSOS DEL FAIS CORRESPONDIENTE AL MESDE AGOSTO 2025. - FACTURA F-CEA106: QUINTA RADICACIONDE RECURSOS DEL FAIS CORRESPONDIENTE AL MES DE AGOSTO 2025.</t>
  </si>
  <si>
    <t>LT:598064 PL:1152036 SOL:25/31689</t>
  </si>
  <si>
    <t>F-CEA106</t>
  </si>
  <si>
    <t>9B375E77-E0A2-4211-840D-86F3DBBA7936</t>
  </si>
  <si>
    <t>INVI FONDO DE INFRAESTRUCTURA SOCIAL PARA LAS ENTIDADES AGOSTO 2025 - FACTURA 587: INVI FONDO DE INFRAESTRUCTURA SOCIAL PARA LAS ENTIDADES AGOSTO 2025</t>
  </si>
  <si>
    <t>LT:598716 PL:1153262 SOL:25/32078</t>
  </si>
  <si>
    <t>917FC7E5-8506-4A97-B688-571F15DBDA76</t>
  </si>
  <si>
    <t>SEXTA RADICACION DE RECURSOS DEL FAIS CORRESPONDIENTES AL MES DE SEPTIEMBRE 2025. - FACTURA F-CEA112: SEXTA RADICACION DE RECURSOS DEL FAIS CORRESPONDIENTES AL MES DE SEPTIEMBRE 2025.</t>
  </si>
  <si>
    <t>LT:605637 PL:1171579 SOL:25/36522</t>
  </si>
  <si>
    <t>F-CEA112</t>
  </si>
  <si>
    <t>CCDFB3CA-D68E-4B35-9ECE-ED5C049635B2</t>
  </si>
  <si>
    <t>INVI FONDO DE INFRAESTRUCTURA SOCIAL PARA LAS ENTIDADES SEPTIEMBRE 2025 - FACTURA 590: INVI FONDO DE INFRAESTRUCTURA SOCIAL PARA LAS ENTIDADES SEPTIEMBRE 2025</t>
  </si>
  <si>
    <t>LT:607484 PL:1175730 SOL:25/37775</t>
  </si>
  <si>
    <t>CD82159A-43CB-4CD6-8AC7-81C3CF1B0770</t>
  </si>
  <si>
    <t>SEPTIMA RADICACION DE RECURSOS DEL FAIS CORRESPONDIENTE AL MES DE OCTUBRE 2025. - FACTURA F-CEA120: SEPTIMA RADICACION DE RECURSOS DEL FAIS CORRESPONDIENTE AL MES DE OCTUBRE 2025.</t>
  </si>
  <si>
    <t>LT:615413 PL:1194682 SOL:25/43770</t>
  </si>
  <si>
    <t>F-CEA120</t>
  </si>
  <si>
    <t>D9A7FDF4-9DA2-4F16-BD9A-494D3FC8EBF5</t>
  </si>
  <si>
    <t>INVI FONDO DE INFRAESTRUCTURA SOCIAL PARA LAS ENTIDADES OCTUBRE 2025 - FACTURA 595: INVI FONDO DE INFRAESTRUCTURA SOCIAL PARA LAS ENTIDADES OCTUBRE 2025</t>
  </si>
  <si>
    <t>LT:617329 PL:1199019 SOL:25/45309</t>
  </si>
  <si>
    <t>FA2D2BFC-5651-4ECC-9E28-4AEE2D44AF1A</t>
  </si>
  <si>
    <t>AMPLIACIÓN DEL RECURSO FISE PRIMER CONVENIO MODIFICATORIO INVI-STBYDS - FACTURA 597: AMPLIACIÓN DEL RECURSO FISE PRIMER CONVENIO MODIFICATORIO INVI-STBYDS</t>
  </si>
  <si>
    <t>LT:620973 PL:1206260 SOL:25/47852</t>
  </si>
  <si>
    <t>A83A6500-2E17-45DD-A0B6-6DDB90D72DC1</t>
  </si>
  <si>
    <t>TOTAL.- OTRAS CONSTRUCCIONES DE INGENIERÍA CIVIL U OBRA PESADA EN PROCESO 1.2.3.5.6.</t>
  </si>
  <si>
    <t>CUENTA: 1.2.3.5.7</t>
  </si>
  <si>
    <t>NSTALACIONES Y EQUIPAMIENTO EN CONSTRUCCIONES EN PROCESO</t>
  </si>
  <si>
    <t>CUENTA</t>
  </si>
  <si>
    <t>INSTALACIÓN DE SISTEMA SOLAR PARA LA ILUMINACIÓN DE LA PUERTA DE LA PAZ, EN LA CIUDAD DE LA PAZ, MUNICIPIO DE LA PAZ, BAJA CALIFORNIA SUR</t>
  </si>
  <si>
    <t>ENERGIA Y COMUNICACIONES DE MEXICO, S.A. DE C.V.</t>
  </si>
  <si>
    <t>LT:658380 PL:1273406 SOL:25/69127</t>
  </si>
  <si>
    <t> 54317</t>
  </si>
  <si>
    <t>BD6B1B24-2352-43C1-8DB0-AA17F0C0AEF3</t>
  </si>
  <si>
    <t>ALIMENTACIÓN ELÉCTRICA PARA ILUMINACIÓN EMBELLECIMIENTO DEL ACCESO SUR A LA CIUDAD DE LA PAZ, MUNICIPIO DE LA PAZ, BAJA CALIFORNIA SUR</t>
  </si>
  <si>
    <t>CONSTRUCTORA Y URBANIZADORA LIZARRAGA GARCIA S.A DE
C.V.</t>
  </si>
  <si>
    <t>LT:657008 PL:1270855 SOL:25/68193</t>
  </si>
  <si>
    <t>TOTAL.- INSTALACIONES Y EQUIPAMIENTO EN CONSTRUCCIONES EN PROCESO 1.2.3.5.7.</t>
  </si>
  <si>
    <t>CUENTA: 1.2.3.5.9</t>
  </si>
  <si>
    <t>Supervisión de los trabajos de la obra Pavimentación con carpeta asfáltica del camino del ejido L.F.A. #3 al ejido L.F.A. #4, en el municipio de Comondú, Baja California Sur</t>
  </si>
  <si>
    <t>LT:576344 PL:1103555 SOL:25/17469</t>
  </si>
  <si>
    <t>74FC5292-64D4-497F-89ED-42406C359550</t>
  </si>
  <si>
    <t>LT:576356 PL:1103590 SOL:25/17475</t>
  </si>
  <si>
    <t>9F709466-9AAF-4AD9-AE64-44CE2331D62F</t>
  </si>
  <si>
    <t>LT:591687 PL:1136873 SOL:25/27036</t>
  </si>
  <si>
    <t>5C6A459D-7433-4BF7-B568-05F70ECA435A</t>
  </si>
  <si>
    <t>LT:610754 PL:1182955 SOL:25/40308</t>
  </si>
  <si>
    <t>E0272C9F-E2EA-40B6-B241-62BCC7448D70</t>
  </si>
  <si>
    <t>LT:627791 PL:1216880 SOL:25/50734</t>
  </si>
  <si>
    <t>5385BE89-7AD4-4BB7-8FB9-53A864233827</t>
  </si>
  <si>
    <t>ESTIMACION No.06-CA</t>
  </si>
  <si>
    <t>LT:630281 PL:1221715 SOL:25/52628</t>
  </si>
  <si>
    <t>A158D95C-3C78-4F4A-B276-CECD23F0A164</t>
  </si>
  <si>
    <t>Supervisión externa de Construcción de la segunda etapa del Centro Integral de Finanzas, oficinas del registro civil, en la ciudad de La Paz, municipio de La Paz, Baja California Sur</t>
  </si>
  <si>
    <t>INGENIERIA APCPE S.A. DE C.V</t>
  </si>
  <si>
    <t>LT:630230 PL:1221627 SOL:25/52571</t>
  </si>
  <si>
    <t>BF7F6DDE-C7F3-45A3-AF40-CC4C7735FB9E</t>
  </si>
  <si>
    <t>LT:640000 PL:1241242 SOL:25/59637</t>
  </si>
  <si>
    <t>45CBE1B8-97C2-4931-8885-43940EE224AB</t>
  </si>
  <si>
    <t>LT:658230 PL:1273148 SOL:25/69021</t>
  </si>
  <si>
    <t>6440C0DB-771E-4A30-BBBF-37E9783917B1</t>
  </si>
  <si>
    <t>LT:658235 PL:1273155 SOL:25/69027</t>
  </si>
  <si>
    <t>TRABAJOS DE ACABADOS EN EDIFICACIONES Y OTROS TRABAJOS ESPECIALIZADOS EN PROCESO 1.2.3.5.9.</t>
  </si>
  <si>
    <t>IMPORTE TOTAL DE MOVIMIENTOS DEL PERIODO POR RUBRO: 1.2.3.5.</t>
  </si>
  <si>
    <t>IMPORTE TOTAL DE MOVIMIENTOS DEL PERIODO POR RUBRO: 1.2.3.</t>
  </si>
  <si>
    <t>SALDO DE LA CUENTA 123 AL 31 DE DICIEMBRE DE 2024: $</t>
  </si>
  <si>
    <t>TOTAL DE MOVIMIENTOS DEL PERIODO DE LA CUENTA 1.2.3: $</t>
  </si>
  <si>
    <t>SALDO DE LA CUENTA 1.2.3 AL 31 DE DICIEMBRE DE 2025: $</t>
  </si>
  <si>
    <t>SALDO DE LA CUENTA 123 AL 31 DE DICIEMBRE DE 2024: $138,987,642.3</t>
  </si>
  <si>
    <t>TOTAL DE MOVIMIENTOS DEL PERIODO DE LA CUENTA 123:</t>
  </si>
  <si>
    <t>SALDO DE LA CUENTA 123 AL 31 DE DICIEMBRE DE 2025: $203,143,760.74</t>
  </si>
  <si>
    <t>TOTAL DE MOVIMIENTOS DEL PERIODO DE LA CUENTA 123:64,156,118.44</t>
  </si>
  <si>
    <t>DIRECCIÓN DE INFORMÁTICA</t>
  </si>
  <si>
    <t>SECRETARIA DE PESCA Y ACUARCULTURA</t>
  </si>
  <si>
    <t>DIRECCIÓN GENERAL DE INGRESOS</t>
  </si>
  <si>
    <t>ALBERTO JOSE MARTIN TAMAYO</t>
  </si>
  <si>
    <t>MARCO ANTONIO MEDINA ROBLES</t>
  </si>
  <si>
    <t>EXPERTOS EN ADMINISTRACIÓN Y COMPUTO, SA, DE C.V.</t>
  </si>
  <si>
    <t xml:space="preserve">JONATHAN LEONEL ARCE GARCIA </t>
  </si>
  <si>
    <t>FERNANDO ALMARAZ LOPEZ</t>
  </si>
  <si>
    <t>YANITZIN CUEVAS URIAS</t>
  </si>
  <si>
    <t>COMERCIALIZADORA INGENIERIA Y SERVICIOS</t>
  </si>
  <si>
    <t>ARMANDO MACIAS DE LARA</t>
  </si>
  <si>
    <t xml:space="preserve">MICROSISTEMAS CALIFORNIANOS, S.A. DE C.V. </t>
  </si>
  <si>
    <t xml:space="preserve">ENTE PÚBLICO: GOBIERNO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</si>
</sst>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quot;$&quot;* #,##0.00_-;_-&quot;$&quot;* &quot;-&quot;??_-;_-@"/>
    <numFmt numFmtId="165" formatCode="_-* #,##0.00_-;\-* #,##0.00_-;_-* &quot;-&quot;??_-;_-@"/>
    <numFmt numFmtId="166" formatCode="#,##0.0"/>
  </numFmts>
  <fonts count="45" x14ac:knownFonts="1">
    <font>
      <sz val="11"/>
      <color theme="1"/>
      <name val="Calibri"/>
      <scheme val="minor"/>
    </font>
    <font>
      <sz val="11"/>
      <color theme="1"/>
      <name val="Calibri"/>
      <family val="2"/>
      <scheme val="minor"/>
    </font>
    <font>
      <sz val="11"/>
      <color theme="1"/>
      <name val="Arial Narrow"/>
      <family val="2"/>
    </font>
    <font>
      <b/>
      <sz val="11"/>
      <color theme="1"/>
      <name val="Arial Narrow"/>
      <family val="2"/>
    </font>
    <font>
      <b/>
      <sz val="11"/>
      <color rgb="FF000000"/>
      <name val="Arial Narrow"/>
      <family val="2"/>
    </font>
    <font>
      <b/>
      <sz val="16"/>
      <color theme="1"/>
      <name val="Arial Narrow"/>
      <family val="2"/>
    </font>
    <font>
      <sz val="11"/>
      <name val="Calibri"/>
      <family val="2"/>
    </font>
    <font>
      <sz val="11"/>
      <color rgb="FFFF0000"/>
      <name val="Arial Narrow"/>
      <family val="2"/>
    </font>
    <font>
      <b/>
      <sz val="12"/>
      <color theme="1"/>
      <name val="Arial Narrow"/>
      <family val="2"/>
    </font>
    <font>
      <sz val="9"/>
      <color theme="1"/>
      <name val="Arial Narrow"/>
      <family val="2"/>
    </font>
    <font>
      <b/>
      <sz val="9"/>
      <color theme="1"/>
      <name val="Arial Narrow"/>
      <family val="2"/>
    </font>
    <font>
      <b/>
      <sz val="9"/>
      <color rgb="FF000000"/>
      <name val="Arial Narrow"/>
      <family val="2"/>
    </font>
    <font>
      <sz val="8"/>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Arial Narrow"/>
      <family val="2"/>
    </font>
    <font>
      <sz val="11"/>
      <color theme="1"/>
      <name val="Arial Narrow"/>
      <family val="2"/>
    </font>
    <font>
      <b/>
      <sz val="9"/>
      <color theme="1"/>
      <name val="Arial Narrow"/>
      <family val="2"/>
    </font>
    <font>
      <sz val="9"/>
      <color theme="1"/>
      <name val="Arial Narrow"/>
      <family val="2"/>
    </font>
    <font>
      <b/>
      <sz val="11"/>
      <color theme="1"/>
      <name val="Arial Narrow"/>
      <family val="2"/>
    </font>
    <font>
      <b/>
      <sz val="12"/>
      <color theme="1"/>
      <name val="Arial Narrow"/>
      <family val="2"/>
    </font>
    <font>
      <sz val="10"/>
      <color theme="1"/>
      <name val="Arial Narrow"/>
      <family val="2"/>
    </font>
    <font>
      <b/>
      <sz val="12"/>
      <color theme="1"/>
      <name val="Arial"/>
      <family val="2"/>
    </font>
    <font>
      <sz val="8"/>
      <color theme="1"/>
      <name val="Arial Narrow"/>
      <family val="2"/>
    </font>
    <font>
      <b/>
      <sz val="8"/>
      <color theme="1"/>
      <name val="Arial Narrow"/>
      <family val="2"/>
    </font>
    <font>
      <b/>
      <sz val="10"/>
      <color theme="1"/>
      <name val="Arial Narrow"/>
      <family val="2"/>
    </font>
    <font>
      <b/>
      <sz val="8"/>
      <color rgb="FF000000"/>
      <name val="Arial Narrow"/>
      <family val="2"/>
    </font>
    <font>
      <b/>
      <sz val="10"/>
      <name val="Arial Narrow"/>
      <family val="2"/>
    </font>
    <font>
      <b/>
      <sz val="10"/>
      <color theme="1"/>
      <name val="Calibri"/>
      <family val="2"/>
      <scheme val="minor"/>
    </font>
    <font>
      <sz val="12"/>
      <color theme="1"/>
      <name val="Arial Narrow"/>
      <family val="2"/>
    </font>
    <font>
      <b/>
      <sz val="10"/>
      <color rgb="FF000000"/>
      <name val="Arial Narrow"/>
      <family val="2"/>
    </font>
  </fonts>
  <fills count="44">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FFFFFF"/>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diagonal/>
    </border>
    <border>
      <left/>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47">
    <xf numFmtId="0" fontId="0" fillId="0" borderId="0"/>
    <xf numFmtId="0" fontId="14" fillId="0" borderId="15" applyNumberFormat="0" applyFill="0" applyAlignment="0" applyProtection="0"/>
    <xf numFmtId="0" fontId="15" fillId="0" borderId="16" applyNumberFormat="0" applyFill="0" applyAlignment="0" applyProtection="0"/>
    <xf numFmtId="0" fontId="16" fillId="0" borderId="17" applyNumberFormat="0" applyFill="0" applyAlignment="0" applyProtection="0"/>
    <xf numFmtId="0" fontId="20" fillId="9" borderId="18" applyNumberFormat="0" applyAlignment="0" applyProtection="0"/>
    <xf numFmtId="0" fontId="21" fillId="10" borderId="19" applyNumberFormat="0" applyAlignment="0" applyProtection="0"/>
    <xf numFmtId="0" fontId="22" fillId="10" borderId="18" applyNumberFormat="0" applyAlignment="0" applyProtection="0"/>
    <xf numFmtId="0" fontId="23" fillId="0" borderId="20" applyNumberFormat="0" applyFill="0" applyAlignment="0" applyProtection="0"/>
    <xf numFmtId="0" fontId="24" fillId="11" borderId="21" applyNumberFormat="0" applyAlignment="0" applyProtection="0"/>
    <xf numFmtId="0" fontId="27" fillId="0" borderId="23" applyNumberFormat="0" applyFill="0" applyAlignment="0" applyProtection="0"/>
    <xf numFmtId="0" fontId="1" fillId="0" borderId="14"/>
    <xf numFmtId="44" fontId="1" fillId="0" borderId="14" applyFont="0" applyFill="0" applyBorder="0" applyAlignment="0" applyProtection="0"/>
    <xf numFmtId="43" fontId="1" fillId="0" borderId="14" applyFont="0" applyFill="0" applyBorder="0" applyAlignment="0" applyProtection="0"/>
    <xf numFmtId="0" fontId="13" fillId="0" borderId="14" applyNumberFormat="0" applyFill="0" applyBorder="0" applyAlignment="0" applyProtection="0"/>
    <xf numFmtId="0" fontId="16" fillId="0" borderId="14" applyNumberFormat="0" applyFill="0" applyBorder="0" applyAlignment="0" applyProtection="0"/>
    <xf numFmtId="0" fontId="17" fillId="6" borderId="14" applyNumberFormat="0" applyBorder="0" applyAlignment="0" applyProtection="0"/>
    <xf numFmtId="0" fontId="18" fillId="7" borderId="14" applyNumberFormat="0" applyBorder="0" applyAlignment="0" applyProtection="0"/>
    <xf numFmtId="0" fontId="19" fillId="8" borderId="14" applyNumberFormat="0" applyBorder="0" applyAlignment="0" applyProtection="0"/>
    <xf numFmtId="0" fontId="25" fillId="0" borderId="14" applyNumberFormat="0" applyFill="0" applyBorder="0" applyAlignment="0" applyProtection="0"/>
    <xf numFmtId="0" fontId="1" fillId="12" borderId="22" applyNumberFormat="0" applyFont="0" applyAlignment="0" applyProtection="0"/>
    <xf numFmtId="0" fontId="26" fillId="0" borderId="14" applyNumberFormat="0" applyFill="0" applyBorder="0" applyAlignment="0" applyProtection="0"/>
    <xf numFmtId="0" fontId="28" fillId="13" borderId="14" applyNumberFormat="0" applyBorder="0" applyAlignment="0" applyProtection="0"/>
    <xf numFmtId="0" fontId="1" fillId="14" borderId="14" applyNumberFormat="0" applyBorder="0" applyAlignment="0" applyProtection="0"/>
    <xf numFmtId="0" fontId="1" fillId="15" borderId="14" applyNumberFormat="0" applyBorder="0" applyAlignment="0" applyProtection="0"/>
    <xf numFmtId="0" fontId="1" fillId="16" borderId="14" applyNumberFormat="0" applyBorder="0" applyAlignment="0" applyProtection="0"/>
    <xf numFmtId="0" fontId="28" fillId="17" borderId="14" applyNumberFormat="0" applyBorder="0" applyAlignment="0" applyProtection="0"/>
    <xf numFmtId="0" fontId="1" fillId="18" borderId="14" applyNumberFormat="0" applyBorder="0" applyAlignment="0" applyProtection="0"/>
    <xf numFmtId="0" fontId="1" fillId="19" borderId="14" applyNumberFormat="0" applyBorder="0" applyAlignment="0" applyProtection="0"/>
    <xf numFmtId="0" fontId="1" fillId="20" borderId="14" applyNumberFormat="0" applyBorder="0" applyAlignment="0" applyProtection="0"/>
    <xf numFmtId="0" fontId="28" fillId="21" borderId="14" applyNumberFormat="0" applyBorder="0" applyAlignment="0" applyProtection="0"/>
    <xf numFmtId="0" fontId="1" fillId="22" borderId="14" applyNumberFormat="0" applyBorder="0" applyAlignment="0" applyProtection="0"/>
    <xf numFmtId="0" fontId="1" fillId="23" borderId="14" applyNumberFormat="0" applyBorder="0" applyAlignment="0" applyProtection="0"/>
    <xf numFmtId="0" fontId="1" fillId="24" borderId="14" applyNumberFormat="0" applyBorder="0" applyAlignment="0" applyProtection="0"/>
    <xf numFmtId="0" fontId="28" fillId="25" borderId="14" applyNumberFormat="0" applyBorder="0" applyAlignment="0" applyProtection="0"/>
    <xf numFmtId="0" fontId="1" fillId="26" borderId="14" applyNumberFormat="0" applyBorder="0" applyAlignment="0" applyProtection="0"/>
    <xf numFmtId="0" fontId="1" fillId="27" borderId="14" applyNumberFormat="0" applyBorder="0" applyAlignment="0" applyProtection="0"/>
    <xf numFmtId="0" fontId="1" fillId="28" borderId="14" applyNumberFormat="0" applyBorder="0" applyAlignment="0" applyProtection="0"/>
    <xf numFmtId="0" fontId="28" fillId="29" borderId="14" applyNumberFormat="0" applyBorder="0" applyAlignment="0" applyProtection="0"/>
    <xf numFmtId="0" fontId="1" fillId="30" borderId="14" applyNumberFormat="0" applyBorder="0" applyAlignment="0" applyProtection="0"/>
    <xf numFmtId="0" fontId="1" fillId="31" borderId="14" applyNumberFormat="0" applyBorder="0" applyAlignment="0" applyProtection="0"/>
    <xf numFmtId="0" fontId="1" fillId="32" borderId="14" applyNumberFormat="0" applyBorder="0" applyAlignment="0" applyProtection="0"/>
    <xf numFmtId="0" fontId="28" fillId="33" borderId="14" applyNumberFormat="0" applyBorder="0" applyAlignment="0" applyProtection="0"/>
    <xf numFmtId="0" fontId="1" fillId="34" borderId="14" applyNumberFormat="0" applyBorder="0" applyAlignment="0" applyProtection="0"/>
    <xf numFmtId="0" fontId="1" fillId="35" borderId="14" applyNumberFormat="0" applyBorder="0" applyAlignment="0" applyProtection="0"/>
    <xf numFmtId="0" fontId="1" fillId="36" borderId="14" applyNumberFormat="0" applyBorder="0" applyAlignment="0" applyProtection="0"/>
    <xf numFmtId="44" fontId="1" fillId="0" borderId="14" applyFont="0" applyFill="0" applyBorder="0" applyAlignment="0" applyProtection="0"/>
    <xf numFmtId="43" fontId="1" fillId="0" borderId="14" applyFont="0" applyFill="0" applyBorder="0" applyAlignment="0" applyProtection="0"/>
  </cellStyleXfs>
  <cellXfs count="370">
    <xf numFmtId="0" fontId="0" fillId="0" borderId="0" xfId="0"/>
    <xf numFmtId="0" fontId="2" fillId="0" borderId="0" xfId="0" applyFont="1"/>
    <xf numFmtId="0" fontId="3" fillId="0" borderId="0" xfId="0" applyFont="1"/>
    <xf numFmtId="0" fontId="3" fillId="0" borderId="0" xfId="0" applyFont="1" applyAlignment="1">
      <alignment horizont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top"/>
    </xf>
    <xf numFmtId="0" fontId="3" fillId="0" borderId="1" xfId="0" applyFont="1" applyBorder="1" applyAlignment="1">
      <alignment horizontal="left" vertical="top" wrapText="1"/>
    </xf>
    <xf numFmtId="164" fontId="3" fillId="0" borderId="1" xfId="0" applyNumberFormat="1" applyFont="1" applyBorder="1"/>
    <xf numFmtId="4" fontId="3" fillId="0" borderId="0" xfId="0" applyNumberFormat="1" applyFont="1"/>
    <xf numFmtId="0" fontId="2" fillId="0" borderId="1" xfId="0" applyFont="1" applyBorder="1" applyAlignment="1">
      <alignment horizontal="center" vertical="top"/>
    </xf>
    <xf numFmtId="0" fontId="2" fillId="0" borderId="1" xfId="0" applyFont="1" applyBorder="1" applyAlignment="1">
      <alignment horizontal="left" vertical="top" wrapText="1"/>
    </xf>
    <xf numFmtId="164" fontId="2" fillId="0" borderId="1" xfId="0" applyNumberFormat="1" applyFont="1" applyBorder="1"/>
    <xf numFmtId="164" fontId="2" fillId="3" borderId="1" xfId="0" applyNumberFormat="1" applyFont="1" applyFill="1" applyBorder="1" applyAlignment="1">
      <alignment horizontal="center"/>
    </xf>
    <xf numFmtId="164" fontId="2" fillId="0" borderId="1" xfId="0" applyNumberFormat="1" applyFont="1" applyBorder="1" applyAlignment="1">
      <alignment horizontal="center"/>
    </xf>
    <xf numFmtId="0" fontId="2" fillId="0" borderId="1" xfId="0" applyFont="1" applyBorder="1"/>
    <xf numFmtId="0" fontId="4" fillId="0" borderId="0" xfId="0" applyFont="1"/>
    <xf numFmtId="0" fontId="2" fillId="0" borderId="0" xfId="0" applyFont="1" applyAlignment="1">
      <alignment horizontal="left" wrapText="1"/>
    </xf>
    <xf numFmtId="164"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vertical="center" wrapText="1"/>
    </xf>
    <xf numFmtId="14" fontId="2" fillId="0" borderId="0" xfId="0" applyNumberFormat="1" applyFont="1" applyAlignment="1">
      <alignment vertical="center"/>
    </xf>
    <xf numFmtId="0" fontId="2" fillId="0" borderId="0" xfId="0" applyFont="1" applyAlignment="1">
      <alignment horizontal="left" vertical="center"/>
    </xf>
    <xf numFmtId="164" fontId="2"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horizontal="left" vertical="center"/>
    </xf>
    <xf numFmtId="0" fontId="5" fillId="0" borderId="0" xfId="0" applyFont="1" applyAlignment="1">
      <alignment vertical="center" wrapText="1"/>
    </xf>
    <xf numFmtId="164" fontId="5" fillId="0" borderId="0" xfId="0" applyNumberFormat="1" applyFont="1" applyAlignment="1">
      <alignment horizontal="center" vertical="center"/>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0" fontId="2" fillId="4" borderId="2" xfId="0" applyFont="1" applyFill="1" applyBorder="1" applyAlignment="1">
      <alignment vertical="center" wrapText="1"/>
    </xf>
    <xf numFmtId="0" fontId="2" fillId="4" borderId="2" xfId="0" applyFont="1" applyFill="1" applyBorder="1" applyAlignment="1">
      <alignment horizontal="center" vertical="center"/>
    </xf>
    <xf numFmtId="14" fontId="2" fillId="4" borderId="2" xfId="0" applyNumberFormat="1" applyFont="1" applyFill="1" applyBorder="1" applyAlignment="1">
      <alignment vertical="center"/>
    </xf>
    <xf numFmtId="0" fontId="2" fillId="4" borderId="2" xfId="0" applyFont="1" applyFill="1" applyBorder="1" applyAlignment="1">
      <alignment horizontal="left" vertical="center"/>
    </xf>
    <xf numFmtId="164" fontId="2" fillId="4" borderId="2" xfId="0" applyNumberFormat="1" applyFont="1" applyFill="1" applyBorder="1" applyAlignment="1">
      <alignment vertical="center"/>
    </xf>
    <xf numFmtId="165" fontId="2" fillId="4" borderId="2" xfId="0" applyNumberFormat="1" applyFont="1" applyFill="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2" xfId="0" applyFont="1" applyFill="1" applyBorder="1" applyAlignment="1">
      <alignment vertical="center" wrapText="1"/>
    </xf>
    <xf numFmtId="0" fontId="3" fillId="0" borderId="0" xfId="0" applyFont="1" applyAlignment="1">
      <alignment vertical="center" wrapText="1"/>
    </xf>
    <xf numFmtId="14" fontId="3" fillId="2" borderId="2" xfId="0" applyNumberFormat="1" applyFont="1" applyFill="1" applyBorder="1" applyAlignment="1">
      <alignment vertical="center"/>
    </xf>
    <xf numFmtId="164" fontId="3" fillId="2" borderId="2" xfId="0" applyNumberFormat="1" applyFont="1" applyFill="1" applyBorder="1" applyAlignment="1">
      <alignment vertical="center"/>
    </xf>
    <xf numFmtId="0" fontId="3" fillId="2" borderId="2" xfId="0" applyFont="1" applyFill="1" applyBorder="1" applyAlignment="1">
      <alignment vertical="center"/>
    </xf>
    <xf numFmtId="0" fontId="3" fillId="0" borderId="0" xfId="0" applyFont="1" applyAlignment="1">
      <alignment vertical="center"/>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164" fontId="3"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14" fontId="2" fillId="0" borderId="1" xfId="0" applyNumberFormat="1" applyFont="1" applyBorder="1" applyAlignment="1">
      <alignment vertical="center"/>
    </xf>
    <xf numFmtId="0" fontId="2" fillId="0" borderId="1" xfId="0" applyFont="1" applyBorder="1" applyAlignment="1">
      <alignment horizontal="left" vertical="center"/>
    </xf>
    <xf numFmtId="14" fontId="2" fillId="0" borderId="1" xfId="0" applyNumberFormat="1" applyFont="1" applyBorder="1" applyAlignment="1">
      <alignment horizontal="center" vertical="center"/>
    </xf>
    <xf numFmtId="164" fontId="2" fillId="0" borderId="1" xfId="0" applyNumberFormat="1" applyFont="1" applyBorder="1" applyAlignment="1">
      <alignment vertical="center"/>
    </xf>
    <xf numFmtId="164" fontId="2" fillId="0" borderId="1" xfId="0" applyNumberFormat="1" applyFont="1" applyBorder="1" applyAlignment="1">
      <alignment vertical="center" wrapText="1"/>
    </xf>
    <xf numFmtId="164" fontId="2" fillId="0" borderId="1"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14" fontId="2" fillId="0" borderId="6" xfId="0" applyNumberFormat="1" applyFont="1" applyBorder="1" applyAlignment="1">
      <alignment vertical="center"/>
    </xf>
    <xf numFmtId="0" fontId="2" fillId="0" borderId="6" xfId="0" applyFont="1" applyBorder="1" applyAlignment="1">
      <alignment horizontal="left" vertical="center"/>
    </xf>
    <xf numFmtId="164" fontId="2" fillId="0" borderId="6" xfId="0" applyNumberFormat="1" applyFont="1" applyBorder="1" applyAlignment="1">
      <alignment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164" fontId="3" fillId="2" borderId="1" xfId="0" applyNumberFormat="1" applyFont="1" applyFill="1" applyBorder="1" applyAlignment="1">
      <alignment vertical="center"/>
    </xf>
    <xf numFmtId="164" fontId="3" fillId="0" borderId="0" xfId="0" applyNumberFormat="1" applyFont="1" applyAlignment="1">
      <alignment vertical="center" wrapText="1"/>
    </xf>
    <xf numFmtId="164" fontId="2" fillId="0" borderId="0" xfId="0" applyNumberFormat="1" applyFont="1" applyAlignment="1">
      <alignment vertical="center" wrapText="1"/>
    </xf>
    <xf numFmtId="4" fontId="2" fillId="0" borderId="0" xfId="0" applyNumberFormat="1" applyFont="1" applyAlignment="1">
      <alignment horizontal="center" vertical="center"/>
    </xf>
    <xf numFmtId="4" fontId="2" fillId="0" borderId="0" xfId="0" applyNumberFormat="1" applyFont="1" applyAlignment="1">
      <alignment vertical="center"/>
    </xf>
    <xf numFmtId="4" fontId="2" fillId="0" borderId="0" xfId="0" applyNumberFormat="1" applyFont="1" applyAlignment="1">
      <alignment vertical="center" wrapText="1"/>
    </xf>
    <xf numFmtId="166" fontId="2" fillId="0" borderId="0" xfId="0" applyNumberFormat="1" applyFont="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0" fontId="3" fillId="2" borderId="2" xfId="0" applyFont="1" applyFill="1" applyBorder="1" applyAlignment="1">
      <alignment horizontal="center" vertical="center" wrapText="1"/>
    </xf>
    <xf numFmtId="164" fontId="2" fillId="3" borderId="1" xfId="0" applyNumberFormat="1" applyFont="1" applyFill="1" applyBorder="1" applyAlignment="1">
      <alignment vertical="center"/>
    </xf>
    <xf numFmtId="0" fontId="3" fillId="0" borderId="0" xfId="0" applyFont="1" applyAlignment="1">
      <alignment horizontal="center" vertical="center" wrapText="1"/>
    </xf>
    <xf numFmtId="164" fontId="3" fillId="0" borderId="0" xfId="0" applyNumberFormat="1" applyFont="1" applyAlignment="1">
      <alignment vertical="center"/>
    </xf>
    <xf numFmtId="164" fontId="2" fillId="0" borderId="0" xfId="0" applyNumberFormat="1" applyFont="1" applyAlignment="1">
      <alignment horizontal="center" vertical="center"/>
    </xf>
    <xf numFmtId="0" fontId="2" fillId="5" borderId="2" xfId="0" applyFont="1" applyFill="1" applyBorder="1" applyAlignment="1">
      <alignment horizontal="center" vertical="center"/>
    </xf>
    <xf numFmtId="164" fontId="8" fillId="5" borderId="2" xfId="0" applyNumberFormat="1" applyFont="1" applyFill="1" applyBorder="1" applyAlignment="1">
      <alignment vertical="center"/>
    </xf>
    <xf numFmtId="14" fontId="3" fillId="0" borderId="0" xfId="0" applyNumberFormat="1" applyFont="1" applyAlignment="1">
      <alignment horizontal="center" vertical="center"/>
    </xf>
    <xf numFmtId="0" fontId="2" fillId="4" borderId="2" xfId="0" applyFont="1" applyFill="1" applyBorder="1" applyAlignment="1">
      <alignment horizontal="center" vertical="center" wrapText="1"/>
    </xf>
    <xf numFmtId="0" fontId="9" fillId="0" borderId="0" xfId="0" applyFont="1"/>
    <xf numFmtId="0" fontId="10" fillId="0" borderId="0" xfId="0" applyFont="1"/>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top"/>
    </xf>
    <xf numFmtId="0" fontId="10" fillId="0" borderId="1" xfId="0" applyFont="1" applyBorder="1" applyAlignment="1">
      <alignment horizontal="left" vertical="top" wrapText="1"/>
    </xf>
    <xf numFmtId="164" fontId="10" fillId="0" borderId="1" xfId="0" applyNumberFormat="1" applyFont="1" applyBorder="1" applyAlignment="1">
      <alignment horizontal="right"/>
    </xf>
    <xf numFmtId="0" fontId="9" fillId="0" borderId="1" xfId="0" applyFont="1" applyBorder="1" applyAlignment="1">
      <alignment horizontal="center" vertical="top"/>
    </xf>
    <xf numFmtId="0" fontId="9" fillId="0" borderId="1" xfId="0" applyFont="1" applyBorder="1" applyAlignment="1">
      <alignment horizontal="left" vertical="top" wrapText="1"/>
    </xf>
    <xf numFmtId="164" fontId="9" fillId="0" borderId="1" xfId="0" applyNumberFormat="1" applyFont="1" applyBorder="1" applyAlignment="1">
      <alignment horizontal="right"/>
    </xf>
    <xf numFmtId="0" fontId="11" fillId="0" borderId="0" xfId="0" applyFont="1"/>
    <xf numFmtId="0" fontId="9" fillId="0" borderId="0" xfId="0" applyFont="1" applyAlignment="1">
      <alignment horizontal="left" wrapText="1"/>
    </xf>
    <xf numFmtId="0" fontId="2" fillId="0" borderId="4" xfId="0" applyFont="1" applyBorder="1" applyAlignment="1">
      <alignment horizontal="center" vertical="center"/>
    </xf>
    <xf numFmtId="14" fontId="2" fillId="0" borderId="1" xfId="0" applyNumberFormat="1" applyFont="1" applyBorder="1" applyAlignment="1">
      <alignment vertical="center" wrapText="1"/>
    </xf>
    <xf numFmtId="0" fontId="7" fillId="0" borderId="0" xfId="0" applyFont="1" applyAlignment="1">
      <alignment vertical="center"/>
    </xf>
    <xf numFmtId="0" fontId="2" fillId="0" borderId="2" xfId="0" applyFont="1" applyBorder="1" applyAlignment="1">
      <alignment vertical="center"/>
    </xf>
    <xf numFmtId="0" fontId="7" fillId="0" borderId="2" xfId="0" applyFont="1" applyBorder="1" applyAlignment="1">
      <alignment vertical="center"/>
    </xf>
    <xf numFmtId="4" fontId="2" fillId="0" borderId="1" xfId="0" applyNumberFormat="1" applyFont="1" applyBorder="1" applyAlignment="1">
      <alignment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vertical="center" wrapText="1"/>
    </xf>
    <xf numFmtId="14" fontId="2" fillId="0" borderId="7" xfId="0" applyNumberFormat="1" applyFont="1" applyBorder="1" applyAlignment="1">
      <alignment vertical="center"/>
    </xf>
    <xf numFmtId="0" fontId="2" fillId="0" borderId="7" xfId="0" applyFont="1" applyBorder="1" applyAlignment="1">
      <alignment horizontal="left" vertical="center"/>
    </xf>
    <xf numFmtId="164" fontId="2" fillId="0" borderId="7" xfId="0" applyNumberFormat="1" applyFont="1" applyBorder="1" applyAlignment="1">
      <alignment vertical="center"/>
    </xf>
    <xf numFmtId="0" fontId="29" fillId="0" borderId="1" xfId="0" applyFont="1" applyBorder="1" applyAlignment="1">
      <alignment horizontal="center" vertical="center"/>
    </xf>
    <xf numFmtId="0" fontId="2" fillId="0" borderId="5" xfId="0" applyFont="1" applyBorder="1" applyAlignment="1">
      <alignment vertical="center" wrapText="1"/>
    </xf>
    <xf numFmtId="0" fontId="30" fillId="0" borderId="1" xfId="0" applyFont="1" applyBorder="1" applyAlignment="1">
      <alignment vertical="center" wrapText="1"/>
    </xf>
    <xf numFmtId="0" fontId="30" fillId="0" borderId="1" xfId="0" applyFont="1" applyBorder="1" applyAlignment="1">
      <alignment horizontal="center" vertical="center"/>
    </xf>
    <xf numFmtId="164" fontId="7" fillId="0" borderId="1" xfId="0" applyNumberFormat="1" applyFont="1" applyBorder="1" applyAlignment="1">
      <alignment vertical="center" wrapText="1"/>
    </xf>
    <xf numFmtId="0" fontId="2"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vertical="center" wrapText="1"/>
    </xf>
    <xf numFmtId="0" fontId="31" fillId="0" borderId="14" xfId="10" applyFont="1"/>
    <xf numFmtId="0" fontId="33" fillId="0" borderId="14" xfId="10" applyFont="1"/>
    <xf numFmtId="0" fontId="30" fillId="0" borderId="14" xfId="10" applyFont="1"/>
    <xf numFmtId="0" fontId="33" fillId="0" borderId="28" xfId="10" applyFont="1" applyBorder="1" applyAlignment="1">
      <alignment horizontal="center" vertical="center"/>
    </xf>
    <xf numFmtId="0" fontId="33" fillId="0" borderId="24" xfId="10" applyFont="1" applyBorder="1" applyAlignment="1">
      <alignment horizontal="center"/>
    </xf>
    <xf numFmtId="0" fontId="33" fillId="0" borderId="26" xfId="10" applyFont="1" applyBorder="1" applyAlignment="1">
      <alignment horizontal="center" vertical="center"/>
    </xf>
    <xf numFmtId="0" fontId="30" fillId="0" borderId="24" xfId="10" applyFont="1" applyBorder="1"/>
    <xf numFmtId="0" fontId="30" fillId="0" borderId="14" xfId="10" applyFont="1" applyAlignment="1">
      <alignment vertical="top" wrapText="1"/>
    </xf>
    <xf numFmtId="0" fontId="33" fillId="38" borderId="14" xfId="10" applyFont="1" applyFill="1"/>
    <xf numFmtId="0" fontId="30" fillId="38" borderId="14" xfId="10" applyFont="1" applyFill="1"/>
    <xf numFmtId="0" fontId="30" fillId="0" borderId="24" xfId="10" applyFont="1" applyBorder="1" applyAlignment="1">
      <alignment horizontal="center"/>
    </xf>
    <xf numFmtId="14" fontId="30" fillId="0" borderId="24" xfId="10" applyNumberFormat="1" applyFont="1" applyBorder="1"/>
    <xf numFmtId="0" fontId="30" fillId="0" borderId="14" xfId="10" applyFont="1" applyAlignment="1">
      <alignment horizontal="center"/>
    </xf>
    <xf numFmtId="0" fontId="30" fillId="38" borderId="14" xfId="10" applyFont="1" applyFill="1" applyAlignment="1">
      <alignment horizontal="center"/>
    </xf>
    <xf numFmtId="0" fontId="30" fillId="0" borderId="24" xfId="10" applyFont="1" applyBorder="1" applyAlignment="1">
      <alignment horizontal="left" indent="1"/>
    </xf>
    <xf numFmtId="14" fontId="30" fillId="0" borderId="24" xfId="10" applyNumberFormat="1" applyFont="1" applyBorder="1" applyAlignment="1">
      <alignment horizontal="left" indent="1"/>
    </xf>
    <xf numFmtId="0" fontId="30" fillId="0" borderId="24" xfId="10" applyFont="1" applyBorder="1" applyAlignment="1">
      <alignment vertical="center"/>
    </xf>
    <xf numFmtId="0" fontId="30" fillId="0" borderId="24" xfId="10" applyFont="1" applyBorder="1" applyAlignment="1">
      <alignment vertical="center" wrapText="1"/>
    </xf>
    <xf numFmtId="0" fontId="30" fillId="0" borderId="24" xfId="10" applyFont="1" applyBorder="1" applyAlignment="1">
      <alignment horizontal="center" vertical="center"/>
    </xf>
    <xf numFmtId="14" fontId="30" fillId="0" borderId="24" xfId="10" applyNumberFormat="1" applyFont="1" applyBorder="1" applyAlignment="1">
      <alignment vertical="center"/>
    </xf>
    <xf numFmtId="0" fontId="30" fillId="0" borderId="14" xfId="10" applyFont="1" applyAlignment="1">
      <alignment vertical="center"/>
    </xf>
    <xf numFmtId="0" fontId="30" fillId="0" borderId="24" xfId="10" applyFont="1" applyBorder="1" applyAlignment="1">
      <alignment horizontal="left" indent="2"/>
    </xf>
    <xf numFmtId="14" fontId="30" fillId="0" borderId="24" xfId="10" applyNumberFormat="1" applyFont="1" applyBorder="1" applyAlignment="1">
      <alignment horizontal="center" vertical="center"/>
    </xf>
    <xf numFmtId="0" fontId="30" fillId="0" borderId="24" xfId="10" applyFont="1" applyBorder="1" applyAlignment="1">
      <alignment horizontal="left" vertical="center" wrapText="1"/>
    </xf>
    <xf numFmtId="0" fontId="35" fillId="0" borderId="24" xfId="10"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0" xfId="0" applyAlignment="1">
      <alignment wrapText="1"/>
    </xf>
    <xf numFmtId="49" fontId="2" fillId="0" borderId="1" xfId="0" applyNumberFormat="1" applyFont="1" applyBorder="1" applyAlignment="1">
      <alignment horizontal="left" vertical="center"/>
    </xf>
    <xf numFmtId="14" fontId="2" fillId="0" borderId="1" xfId="0" applyNumberFormat="1" applyFont="1" applyBorder="1" applyAlignment="1">
      <alignment horizontal="center" vertical="center" wrapText="1"/>
    </xf>
    <xf numFmtId="0" fontId="2" fillId="39" borderId="1" xfId="0" applyFont="1" applyFill="1" applyBorder="1" applyAlignment="1">
      <alignment horizontal="center" vertical="center"/>
    </xf>
    <xf numFmtId="0" fontId="2" fillId="39" borderId="1" xfId="0" applyFont="1" applyFill="1" applyBorder="1" applyAlignment="1">
      <alignment vertical="center" wrapText="1"/>
    </xf>
    <xf numFmtId="14" fontId="2" fillId="39" borderId="1" xfId="0" applyNumberFormat="1" applyFont="1" applyFill="1" applyBorder="1" applyAlignment="1">
      <alignment horizontal="center" vertical="center"/>
    </xf>
    <xf numFmtId="0" fontId="2" fillId="39" borderId="1" xfId="0" applyFont="1" applyFill="1" applyBorder="1" applyAlignment="1">
      <alignment horizontal="left" vertical="center"/>
    </xf>
    <xf numFmtId="164" fontId="2" fillId="39" borderId="1" xfId="0" applyNumberFormat="1" applyFont="1" applyFill="1" applyBorder="1" applyAlignment="1">
      <alignment vertical="center"/>
    </xf>
    <xf numFmtId="0" fontId="2" fillId="39" borderId="0" xfId="0" applyFont="1" applyFill="1" applyAlignment="1">
      <alignment vertical="center"/>
    </xf>
    <xf numFmtId="0" fontId="0" fillId="39" borderId="0" xfId="0" applyFill="1"/>
    <xf numFmtId="0" fontId="30" fillId="0" borderId="1" xfId="0" applyFont="1" applyBorder="1" applyAlignment="1">
      <alignment vertical="center"/>
    </xf>
    <xf numFmtId="0" fontId="30" fillId="0" borderId="1" xfId="0" applyFont="1" applyBorder="1" applyAlignment="1">
      <alignment horizontal="left" vertical="distributed"/>
    </xf>
    <xf numFmtId="4" fontId="30" fillId="0" borderId="24" xfId="10" applyNumberFormat="1" applyFont="1" applyBorder="1" applyAlignment="1">
      <alignment horizontal="center" vertical="center"/>
    </xf>
    <xf numFmtId="0" fontId="30" fillId="0" borderId="24" xfId="10" applyFont="1" applyBorder="1" applyAlignment="1">
      <alignment horizontal="justify" vertical="center" wrapText="1"/>
    </xf>
    <xf numFmtId="44" fontId="30" fillId="0" borderId="24" xfId="45" applyFont="1" applyBorder="1"/>
    <xf numFmtId="14" fontId="30" fillId="0" borderId="24" xfId="10" applyNumberFormat="1" applyFont="1" applyBorder="1" applyAlignment="1">
      <alignment horizontal="left" vertical="center"/>
    </xf>
    <xf numFmtId="0" fontId="30" fillId="0" borderId="24" xfId="10" applyFont="1" applyBorder="1" applyAlignment="1">
      <alignment horizontal="left" vertical="center"/>
    </xf>
    <xf numFmtId="0" fontId="30" fillId="0" borderId="24" xfId="10" applyFont="1" applyBorder="1" applyAlignment="1">
      <alignment horizontal="justify" wrapText="1"/>
    </xf>
    <xf numFmtId="14" fontId="30" fillId="0" borderId="24" xfId="10" applyNumberFormat="1" applyFont="1" applyBorder="1" applyAlignment="1">
      <alignment horizontal="center"/>
    </xf>
    <xf numFmtId="0" fontId="30" fillId="0" borderId="24" xfId="10" applyFont="1" applyBorder="1" applyAlignment="1">
      <alignment wrapText="1"/>
    </xf>
    <xf numFmtId="44" fontId="30" fillId="0" borderId="14" xfId="45" applyFont="1"/>
    <xf numFmtId="44" fontId="30" fillId="0" borderId="24" xfId="45" applyFont="1" applyBorder="1" applyAlignment="1">
      <alignment horizontal="center" vertical="center"/>
    </xf>
    <xf numFmtId="44" fontId="30" fillId="0" borderId="14" xfId="10" applyNumberFormat="1" applyFont="1"/>
    <xf numFmtId="4" fontId="30" fillId="0" borderId="14" xfId="10" applyNumberFormat="1" applyFont="1"/>
    <xf numFmtId="0" fontId="37" fillId="0" borderId="14" xfId="10" applyFont="1"/>
    <xf numFmtId="0" fontId="38" fillId="0" borderId="14" xfId="10" applyFont="1"/>
    <xf numFmtId="0" fontId="38" fillId="0" borderId="14" xfId="10" applyFont="1" applyAlignment="1">
      <alignment horizontal="center"/>
    </xf>
    <xf numFmtId="0" fontId="38" fillId="0" borderId="24" xfId="10" applyFont="1" applyBorder="1" applyAlignment="1">
      <alignment horizontal="center" vertical="center"/>
    </xf>
    <xf numFmtId="0" fontId="38" fillId="0" borderId="24" xfId="10" applyFont="1" applyBorder="1" applyAlignment="1">
      <alignment horizontal="center" vertical="center" wrapText="1"/>
    </xf>
    <xf numFmtId="0" fontId="38" fillId="0" borderId="14" xfId="10" applyFont="1" applyAlignment="1">
      <alignment horizontal="center" vertical="center"/>
    </xf>
    <xf numFmtId="0" fontId="38" fillId="0" borderId="24" xfId="10" applyFont="1" applyBorder="1" applyAlignment="1">
      <alignment horizontal="left" vertical="center" wrapText="1"/>
    </xf>
    <xf numFmtId="44" fontId="38" fillId="0" borderId="24" xfId="45" applyFont="1" applyBorder="1" applyAlignment="1">
      <alignment vertical="center"/>
    </xf>
    <xf numFmtId="0" fontId="39" fillId="41" borderId="24" xfId="10" applyFont="1" applyFill="1" applyBorder="1" applyAlignment="1">
      <alignment horizontal="left" vertical="center"/>
    </xf>
    <xf numFmtId="0" fontId="39" fillId="41" borderId="24" xfId="10" applyFont="1" applyFill="1" applyBorder="1" applyAlignment="1">
      <alignment horizontal="left" vertical="center" wrapText="1"/>
    </xf>
    <xf numFmtId="44" fontId="38" fillId="41" borderId="24" xfId="45" applyFont="1" applyFill="1" applyBorder="1" applyAlignment="1">
      <alignment vertical="center"/>
    </xf>
    <xf numFmtId="44" fontId="33" fillId="41" borderId="24" xfId="45" applyFont="1" applyFill="1" applyBorder="1" applyAlignment="1">
      <alignment vertical="center"/>
    </xf>
    <xf numFmtId="4" fontId="38" fillId="0" borderId="14" xfId="10" applyNumberFormat="1" applyFont="1"/>
    <xf numFmtId="0" fontId="31" fillId="42" borderId="24" xfId="10" applyFont="1" applyFill="1" applyBorder="1" applyAlignment="1">
      <alignment horizontal="left" vertical="center"/>
    </xf>
    <xf numFmtId="0" fontId="31" fillId="42" borderId="24" xfId="10" applyFont="1" applyFill="1" applyBorder="1" applyAlignment="1">
      <alignment horizontal="left" vertical="center" wrapText="1"/>
    </xf>
    <xf numFmtId="44" fontId="31" fillId="42" borderId="24" xfId="45" applyFont="1" applyFill="1" applyBorder="1" applyAlignment="1">
      <alignment vertical="center"/>
    </xf>
    <xf numFmtId="0" fontId="38" fillId="0" borderId="32" xfId="10" applyFont="1" applyBorder="1" applyAlignment="1">
      <alignment horizontal="left" vertical="center"/>
    </xf>
    <xf numFmtId="0" fontId="38" fillId="0" borderId="33" xfId="10" applyFont="1" applyBorder="1" applyAlignment="1">
      <alignment horizontal="left" vertical="center" wrapText="1"/>
    </xf>
    <xf numFmtId="44" fontId="38" fillId="0" borderId="33" xfId="45" applyFont="1" applyFill="1" applyBorder="1" applyAlignment="1">
      <alignment vertical="center"/>
    </xf>
    <xf numFmtId="44" fontId="38" fillId="0" borderId="34" xfId="45" applyFont="1" applyFill="1" applyBorder="1" applyAlignment="1">
      <alignment horizontal="center" vertical="center"/>
    </xf>
    <xf numFmtId="0" fontId="37" fillId="0" borderId="14" xfId="10" applyFont="1" applyAlignment="1">
      <alignment wrapText="1"/>
    </xf>
    <xf numFmtId="0" fontId="37" fillId="0" borderId="35" xfId="10" applyFont="1" applyBorder="1" applyAlignment="1">
      <alignment horizontal="left" vertical="center"/>
    </xf>
    <xf numFmtId="0" fontId="37" fillId="0" borderId="36" xfId="10" applyFont="1" applyBorder="1" applyAlignment="1">
      <alignment horizontal="left" vertical="center" wrapText="1"/>
    </xf>
    <xf numFmtId="44" fontId="37" fillId="0" borderId="36" xfId="45" applyFont="1" applyBorder="1" applyAlignment="1">
      <alignment vertical="center"/>
    </xf>
    <xf numFmtId="44" fontId="37" fillId="0" borderId="37" xfId="45" applyFont="1" applyBorder="1" applyAlignment="1">
      <alignment horizontal="center" vertical="center"/>
    </xf>
    <xf numFmtId="0" fontId="38" fillId="0" borderId="38" xfId="10" applyFont="1" applyBorder="1" applyAlignment="1">
      <alignment horizontal="left" vertical="center"/>
    </xf>
    <xf numFmtId="0" fontId="38" fillId="0" borderId="31" xfId="10" applyFont="1" applyBorder="1" applyAlignment="1">
      <alignment horizontal="left" vertical="center" wrapText="1"/>
    </xf>
    <xf numFmtId="44" fontId="38" fillId="0" borderId="31" xfId="45" applyFont="1" applyFill="1" applyBorder="1" applyAlignment="1">
      <alignment vertical="center"/>
    </xf>
    <xf numFmtId="44" fontId="38" fillId="0" borderId="39" xfId="45" applyFont="1" applyFill="1" applyBorder="1" applyAlignment="1">
      <alignment horizontal="center" vertical="center"/>
    </xf>
    <xf numFmtId="0" fontId="38" fillId="0" borderId="40" xfId="10" applyFont="1" applyBorder="1" applyAlignment="1">
      <alignment horizontal="left" vertical="center"/>
    </xf>
    <xf numFmtId="0" fontId="38" fillId="0" borderId="14" xfId="10" applyFont="1" applyAlignment="1">
      <alignment horizontal="left" vertical="center" wrapText="1"/>
    </xf>
    <xf numFmtId="44" fontId="38" fillId="0" borderId="14" xfId="45" applyFont="1" applyFill="1" applyBorder="1" applyAlignment="1">
      <alignment vertical="center"/>
    </xf>
    <xf numFmtId="44" fontId="38" fillId="0" borderId="41" xfId="45" applyFont="1" applyFill="1" applyBorder="1" applyAlignment="1">
      <alignment horizontal="center" vertical="center"/>
    </xf>
    <xf numFmtId="0" fontId="38" fillId="0" borderId="42" xfId="10" applyFont="1" applyBorder="1" applyAlignment="1">
      <alignment horizontal="left" vertical="center"/>
    </xf>
    <xf numFmtId="0" fontId="38" fillId="0" borderId="43" xfId="10" applyFont="1" applyBorder="1" applyAlignment="1">
      <alignment horizontal="left" vertical="center" wrapText="1"/>
    </xf>
    <xf numFmtId="44" fontId="38" fillId="0" borderId="43" xfId="45" applyFont="1" applyFill="1" applyBorder="1" applyAlignment="1">
      <alignment vertical="center"/>
    </xf>
    <xf numFmtId="44" fontId="38" fillId="0" borderId="27" xfId="45" applyFont="1" applyFill="1" applyBorder="1" applyAlignment="1">
      <alignment horizontal="center" vertical="center"/>
    </xf>
    <xf numFmtId="0" fontId="37" fillId="0" borderId="14" xfId="10" applyFont="1" applyAlignment="1">
      <alignment horizontal="center" vertical="center"/>
    </xf>
    <xf numFmtId="0" fontId="37" fillId="0" borderId="14" xfId="10" applyFont="1" applyAlignment="1">
      <alignment horizontal="left" vertical="center" wrapText="1"/>
    </xf>
    <xf numFmtId="44" fontId="37" fillId="0" borderId="14" xfId="45" applyFont="1" applyBorder="1" applyAlignment="1">
      <alignment horizontal="right" vertical="center" wrapText="1"/>
    </xf>
    <xf numFmtId="44" fontId="37" fillId="0" borderId="14" xfId="45" applyFont="1" applyBorder="1" applyAlignment="1">
      <alignment horizontal="center" vertical="center"/>
    </xf>
    <xf numFmtId="0" fontId="40" fillId="0" borderId="14" xfId="10" applyFont="1"/>
    <xf numFmtId="44" fontId="37" fillId="0" borderId="14" xfId="10" applyNumberFormat="1" applyFont="1"/>
    <xf numFmtId="0" fontId="37" fillId="0" borderId="14" xfId="10" applyFont="1" applyAlignment="1">
      <alignment horizontal="left" wrapText="1"/>
    </xf>
    <xf numFmtId="0" fontId="41" fillId="0" borderId="14" xfId="10" applyFont="1" applyAlignment="1">
      <alignment horizontal="left" vertical="center"/>
    </xf>
    <xf numFmtId="0" fontId="39" fillId="0" borderId="14" xfId="10" applyFont="1" applyAlignment="1">
      <alignment horizontal="left" vertical="center" wrapText="1"/>
    </xf>
    <xf numFmtId="0" fontId="35" fillId="0" borderId="14" xfId="10" applyFont="1" applyAlignment="1">
      <alignment horizontal="center" vertical="center" wrapText="1"/>
    </xf>
    <xf numFmtId="43" fontId="35" fillId="0" borderId="14" xfId="45" applyNumberFormat="1" applyFont="1" applyAlignment="1">
      <alignment horizontal="center" vertical="center" wrapText="1"/>
    </xf>
    <xf numFmtId="0" fontId="35" fillId="0" borderId="14" xfId="10" applyFont="1" applyAlignment="1">
      <alignment horizontal="left" vertical="center" wrapText="1"/>
    </xf>
    <xf numFmtId="0" fontId="41" fillId="38" borderId="14" xfId="10" applyFont="1" applyFill="1" applyAlignment="1">
      <alignment horizontal="left" vertical="center"/>
    </xf>
    <xf numFmtId="0" fontId="39" fillId="38" borderId="14" xfId="10" applyFont="1" applyFill="1" applyAlignment="1">
      <alignment horizontal="center" vertical="center" wrapText="1"/>
    </xf>
    <xf numFmtId="0" fontId="35" fillId="38" borderId="14" xfId="10" applyFont="1" applyFill="1" applyAlignment="1">
      <alignment horizontal="left" vertical="center" wrapText="1"/>
    </xf>
    <xf numFmtId="0" fontId="35" fillId="38" borderId="14" xfId="10" applyFont="1" applyFill="1" applyAlignment="1">
      <alignment horizontal="center" vertical="center" wrapText="1"/>
    </xf>
    <xf numFmtId="43" fontId="35" fillId="38" borderId="14" xfId="45" applyNumberFormat="1" applyFont="1" applyFill="1" applyAlignment="1">
      <alignment horizontal="center" vertical="center" wrapText="1"/>
    </xf>
    <xf numFmtId="0" fontId="39" fillId="38" borderId="14" xfId="10" applyFont="1" applyFill="1" applyAlignment="1">
      <alignment horizontal="left" vertical="center" wrapText="1"/>
    </xf>
    <xf numFmtId="0" fontId="39" fillId="38" borderId="24" xfId="10" applyFont="1" applyFill="1" applyBorder="1" applyAlignment="1">
      <alignment horizontal="center" vertical="center" wrapText="1"/>
    </xf>
    <xf numFmtId="43" fontId="39" fillId="38" borderId="24" xfId="45" applyNumberFormat="1" applyFont="1" applyFill="1" applyBorder="1" applyAlignment="1">
      <alignment horizontal="center" vertical="center" wrapText="1"/>
    </xf>
    <xf numFmtId="0" fontId="35" fillId="0" borderId="24" xfId="10" applyFont="1" applyBorder="1" applyAlignment="1">
      <alignment vertical="top" wrapText="1"/>
    </xf>
    <xf numFmtId="0" fontId="35" fillId="0" borderId="24" xfId="10" applyFont="1" applyBorder="1" applyAlignment="1">
      <alignment horizontal="left" vertical="center" wrapText="1"/>
    </xf>
    <xf numFmtId="0" fontId="35" fillId="43" borderId="24" xfId="10" applyFont="1" applyFill="1" applyBorder="1" applyAlignment="1">
      <alignment horizontal="center" vertical="center" wrapText="1"/>
    </xf>
    <xf numFmtId="14" fontId="35" fillId="43" borderId="24" xfId="10" applyNumberFormat="1" applyFont="1" applyFill="1" applyBorder="1" applyAlignment="1">
      <alignment horizontal="center" vertical="center" wrapText="1"/>
    </xf>
    <xf numFmtId="14" fontId="35" fillId="0" borderId="24" xfId="10" applyNumberFormat="1" applyFont="1" applyBorder="1" applyAlignment="1">
      <alignment horizontal="center" vertical="center" wrapText="1"/>
    </xf>
    <xf numFmtId="43" fontId="35" fillId="0" borderId="24" xfId="45" applyNumberFormat="1" applyFont="1" applyBorder="1" applyAlignment="1">
      <alignment horizontal="center" vertical="center" wrapText="1"/>
    </xf>
    <xf numFmtId="0" fontId="39" fillId="0" borderId="43" xfId="10" applyFont="1" applyBorder="1" applyAlignment="1">
      <alignment horizontal="center" vertical="center" wrapText="1"/>
    </xf>
    <xf numFmtId="0" fontId="35" fillId="43" borderId="30" xfId="10" applyFont="1" applyFill="1" applyBorder="1" applyAlignment="1">
      <alignment horizontal="left" vertical="center" wrapText="1"/>
    </xf>
    <xf numFmtId="0" fontId="35" fillId="43" borderId="30" xfId="10" applyFont="1" applyFill="1" applyBorder="1" applyAlignment="1">
      <alignment horizontal="center" vertical="center" wrapText="1"/>
    </xf>
    <xf numFmtId="0" fontId="35" fillId="0" borderId="43" xfId="10" applyFont="1" applyBorder="1" applyAlignment="1">
      <alignment horizontal="center" vertical="center" wrapText="1"/>
    </xf>
    <xf numFmtId="14" fontId="35" fillId="43" borderId="30" xfId="10" applyNumberFormat="1" applyFont="1" applyFill="1" applyBorder="1" applyAlignment="1">
      <alignment horizontal="center" vertical="center" wrapText="1"/>
    </xf>
    <xf numFmtId="0" fontId="35" fillId="0" borderId="30" xfId="10" applyFont="1" applyBorder="1" applyAlignment="1">
      <alignment horizontal="center" vertical="center" wrapText="1"/>
    </xf>
    <xf numFmtId="14" fontId="35" fillId="0" borderId="30" xfId="10" applyNumberFormat="1" applyFont="1" applyBorder="1" applyAlignment="1">
      <alignment horizontal="center" vertical="center" wrapText="1"/>
    </xf>
    <xf numFmtId="43" fontId="35" fillId="0" borderId="30" xfId="45" applyNumberFormat="1" applyFont="1" applyBorder="1" applyAlignment="1">
      <alignment horizontal="center" vertical="center" wrapText="1"/>
    </xf>
    <xf numFmtId="43" fontId="35" fillId="0" borderId="43" xfId="45" applyNumberFormat="1" applyFont="1" applyBorder="1" applyAlignment="1">
      <alignment horizontal="center" vertical="center" wrapText="1"/>
    </xf>
    <xf numFmtId="43" fontId="39" fillId="37" borderId="24" xfId="45" applyNumberFormat="1" applyFont="1" applyFill="1" applyBorder="1" applyAlignment="1">
      <alignment horizontal="center" vertical="center" wrapText="1"/>
    </xf>
    <xf numFmtId="43" fontId="39" fillId="38" borderId="25" xfId="45" applyNumberFormat="1" applyFont="1" applyFill="1" applyBorder="1" applyAlignment="1">
      <alignment horizontal="center" vertical="center" wrapText="1"/>
    </xf>
    <xf numFmtId="0" fontId="39" fillId="37" borderId="29" xfId="10" applyFont="1" applyFill="1" applyBorder="1" applyAlignment="1">
      <alignment horizontal="left" vertical="center" wrapText="1"/>
    </xf>
    <xf numFmtId="0" fontId="42" fillId="37" borderId="30" xfId="10" applyFont="1" applyFill="1" applyBorder="1"/>
    <xf numFmtId="0" fontId="35" fillId="37" borderId="30" xfId="10" applyFont="1" applyFill="1" applyBorder="1" applyAlignment="1">
      <alignment horizontal="left" vertical="center" wrapText="1"/>
    </xf>
    <xf numFmtId="0" fontId="35" fillId="37" borderId="30" xfId="10" applyFont="1" applyFill="1" applyBorder="1" applyAlignment="1">
      <alignment horizontal="center" vertical="center" wrapText="1"/>
    </xf>
    <xf numFmtId="43" fontId="35" fillId="37" borderId="30" xfId="45" applyNumberFormat="1" applyFont="1" applyFill="1" applyBorder="1" applyAlignment="1">
      <alignment horizontal="center" vertical="center" wrapText="1"/>
    </xf>
    <xf numFmtId="43" fontId="35" fillId="37" borderId="25" xfId="45" applyNumberFormat="1" applyFont="1" applyFill="1" applyBorder="1" applyAlignment="1">
      <alignment horizontal="center" vertical="center" wrapText="1"/>
    </xf>
    <xf numFmtId="0" fontId="35" fillId="39" borderId="14" xfId="10" applyFont="1" applyFill="1" applyAlignment="1">
      <alignment horizontal="center" vertical="center" wrapText="1"/>
    </xf>
    <xf numFmtId="0" fontId="39" fillId="0" borderId="14" xfId="10" applyFont="1" applyAlignment="1">
      <alignment horizontal="center" vertical="center" wrapText="1"/>
    </xf>
    <xf numFmtId="43" fontId="39" fillId="0" borderId="14" xfId="45" applyNumberFormat="1" applyFont="1" applyAlignment="1">
      <alignment horizontal="center" vertical="center" wrapText="1"/>
    </xf>
    <xf numFmtId="0" fontId="39" fillId="0" borderId="24" xfId="10" applyFont="1" applyBorder="1" applyAlignment="1">
      <alignment horizontal="center" vertical="center" wrapText="1"/>
    </xf>
    <xf numFmtId="0" fontId="39" fillId="0" borderId="26" xfId="10" applyFont="1" applyBorder="1" applyAlignment="1">
      <alignment horizontal="center" vertical="center" wrapText="1"/>
    </xf>
    <xf numFmtId="43" fontId="39" fillId="0" borderId="24" xfId="45" applyNumberFormat="1" applyFont="1" applyBorder="1" applyAlignment="1">
      <alignment horizontal="center" vertical="center" wrapText="1"/>
    </xf>
    <xf numFmtId="43" fontId="39" fillId="0" borderId="26" xfId="45" applyNumberFormat="1" applyFont="1" applyBorder="1" applyAlignment="1">
      <alignment horizontal="center" vertical="center" wrapText="1"/>
    </xf>
    <xf numFmtId="0" fontId="35" fillId="43" borderId="24" xfId="10" applyFont="1" applyFill="1" applyBorder="1" applyAlignment="1">
      <alignment horizontal="left" vertical="center" wrapText="1"/>
    </xf>
    <xf numFmtId="43" fontId="35" fillId="43" borderId="24" xfId="45" applyNumberFormat="1" applyFont="1" applyFill="1" applyBorder="1" applyAlignment="1">
      <alignment horizontal="center" vertical="center" wrapText="1"/>
    </xf>
    <xf numFmtId="0" fontId="35" fillId="43" borderId="14" xfId="10" applyFont="1" applyFill="1" applyAlignment="1">
      <alignment horizontal="left" vertical="center" wrapText="1"/>
    </xf>
    <xf numFmtId="11" fontId="35" fillId="0" borderId="24" xfId="10" applyNumberFormat="1" applyFont="1" applyBorder="1" applyAlignment="1">
      <alignment horizontal="center" vertical="center" wrapText="1"/>
    </xf>
    <xf numFmtId="0" fontId="35" fillId="43" borderId="14" xfId="10" applyFont="1" applyFill="1" applyAlignment="1">
      <alignment horizontal="center" vertical="center" wrapText="1"/>
    </xf>
    <xf numFmtId="14" fontId="35" fillId="43" borderId="14" xfId="10" applyNumberFormat="1" applyFont="1" applyFill="1" applyAlignment="1">
      <alignment horizontal="center" vertical="center" wrapText="1"/>
    </xf>
    <xf numFmtId="14" fontId="35" fillId="0" borderId="14" xfId="10" applyNumberFormat="1" applyFont="1" applyAlignment="1">
      <alignment horizontal="center" vertical="center" wrapText="1"/>
    </xf>
    <xf numFmtId="43" fontId="35" fillId="0" borderId="14" xfId="45" applyNumberFormat="1" applyFont="1" applyBorder="1" applyAlignment="1">
      <alignment horizontal="center" vertical="center" wrapText="1"/>
    </xf>
    <xf numFmtId="43" fontId="35" fillId="43" borderId="14" xfId="45" applyNumberFormat="1" applyFont="1" applyFill="1" applyBorder="1" applyAlignment="1">
      <alignment horizontal="center" vertical="center" wrapText="1"/>
    </xf>
    <xf numFmtId="0" fontId="39" fillId="0" borderId="14" xfId="10" applyFont="1" applyAlignment="1">
      <alignment horizontal="center" vertical="center"/>
    </xf>
    <xf numFmtId="43" fontId="39" fillId="0" borderId="14" xfId="45" applyNumberFormat="1" applyFont="1" applyAlignment="1">
      <alignment horizontal="center" vertical="center"/>
    </xf>
    <xf numFmtId="43" fontId="39" fillId="39" borderId="14" xfId="45" applyNumberFormat="1" applyFont="1" applyFill="1" applyAlignment="1">
      <alignment horizontal="center" vertical="center" wrapText="1"/>
    </xf>
    <xf numFmtId="0" fontId="35" fillId="0" borderId="26" xfId="10" applyFont="1" applyBorder="1" applyAlignment="1">
      <alignment horizontal="left" vertical="center" wrapText="1"/>
    </xf>
    <xf numFmtId="43" fontId="35" fillId="0" borderId="26" xfId="45" applyNumberFormat="1" applyFont="1" applyBorder="1" applyAlignment="1">
      <alignment horizontal="center" vertical="center" wrapText="1"/>
    </xf>
    <xf numFmtId="0" fontId="39" fillId="0" borderId="14" xfId="10" applyFont="1" applyAlignment="1">
      <alignment horizontal="left" vertical="center"/>
    </xf>
    <xf numFmtId="0" fontId="35" fillId="43" borderId="24" xfId="10" applyFont="1" applyFill="1" applyBorder="1" applyAlignment="1">
      <alignment horizontal="left" vertical="top" wrapText="1"/>
    </xf>
    <xf numFmtId="0" fontId="35" fillId="43" borderId="24" xfId="10" applyFont="1" applyFill="1" applyBorder="1" applyAlignment="1">
      <alignment vertical="top" wrapText="1"/>
    </xf>
    <xf numFmtId="0" fontId="35" fillId="0" borderId="26" xfId="10" applyFont="1" applyBorder="1" applyAlignment="1">
      <alignment horizontal="center" vertical="center" wrapText="1"/>
    </xf>
    <xf numFmtId="43" fontId="39" fillId="0" borderId="14" xfId="45" applyNumberFormat="1" applyFont="1" applyBorder="1" applyAlignment="1">
      <alignment horizontal="center" vertical="center"/>
    </xf>
    <xf numFmtId="43" fontId="39" fillId="39" borderId="14" xfId="45" applyNumberFormat="1" applyFont="1" applyFill="1" applyBorder="1" applyAlignment="1">
      <alignment horizontal="center" vertical="center" wrapText="1"/>
    </xf>
    <xf numFmtId="43" fontId="39" fillId="37" borderId="25" xfId="45" applyNumberFormat="1" applyFont="1" applyFill="1" applyBorder="1" applyAlignment="1">
      <alignment horizontal="center" vertical="center" wrapText="1"/>
    </xf>
    <xf numFmtId="0" fontId="42" fillId="0" borderId="14" xfId="10" applyFont="1"/>
    <xf numFmtId="0" fontId="35" fillId="43" borderId="29" xfId="10" applyFont="1" applyFill="1" applyBorder="1" applyAlignment="1">
      <alignment horizontal="center" vertical="center" wrapText="1"/>
    </xf>
    <xf numFmtId="0" fontId="35" fillId="0" borderId="43" xfId="10" applyFont="1" applyBorder="1" applyAlignment="1">
      <alignment horizontal="left" vertical="center" wrapText="1"/>
    </xf>
    <xf numFmtId="43" fontId="35" fillId="43" borderId="14" xfId="45" applyNumberFormat="1" applyFont="1" applyFill="1" applyAlignment="1">
      <alignment horizontal="center" vertical="center" wrapText="1"/>
    </xf>
    <xf numFmtId="43" fontId="39" fillId="0" borderId="14" xfId="45" applyNumberFormat="1" applyFont="1" applyBorder="1" applyAlignment="1">
      <alignment horizontal="center" vertical="center" wrapText="1"/>
    </xf>
    <xf numFmtId="0" fontId="39" fillId="39" borderId="14" xfId="10" applyFont="1" applyFill="1" applyAlignment="1">
      <alignment horizontal="center" vertical="center"/>
    </xf>
    <xf numFmtId="0" fontId="39" fillId="39" borderId="14" xfId="10" applyFont="1" applyFill="1" applyAlignment="1">
      <alignment horizontal="left" vertical="center" wrapText="1"/>
    </xf>
    <xf numFmtId="43" fontId="39" fillId="39" borderId="14" xfId="45" applyNumberFormat="1" applyFont="1" applyFill="1" applyAlignment="1">
      <alignment horizontal="center" vertical="center"/>
    </xf>
    <xf numFmtId="4" fontId="35" fillId="0" borderId="24" xfId="10" applyNumberFormat="1" applyFont="1" applyBorder="1" applyAlignment="1">
      <alignment horizontal="center" vertical="center" wrapText="1"/>
    </xf>
    <xf numFmtId="0" fontId="35" fillId="43" borderId="14" xfId="10" applyFont="1" applyFill="1" applyAlignment="1">
      <alignment horizontal="left" vertical="top" wrapText="1"/>
    </xf>
    <xf numFmtId="0" fontId="39" fillId="0" borderId="42" xfId="10" applyFont="1" applyBorder="1" applyAlignment="1">
      <alignment horizontal="center" vertical="center" wrapText="1"/>
    </xf>
    <xf numFmtId="0" fontId="35" fillId="43" borderId="30" xfId="10" applyFont="1" applyFill="1" applyBorder="1" applyAlignment="1">
      <alignment vertical="top" wrapText="1"/>
    </xf>
    <xf numFmtId="43" fontId="35" fillId="0" borderId="27" xfId="45" applyNumberFormat="1" applyFont="1" applyBorder="1" applyAlignment="1">
      <alignment horizontal="center" vertical="center" wrapText="1"/>
    </xf>
    <xf numFmtId="0" fontId="34" fillId="40" borderId="14" xfId="10" applyFont="1" applyFill="1" applyAlignment="1">
      <alignment horizontal="center" vertical="center"/>
    </xf>
    <xf numFmtId="0" fontId="34" fillId="40" borderId="14" xfId="10" applyFont="1" applyFill="1" applyAlignment="1">
      <alignment horizontal="left" vertical="center"/>
    </xf>
    <xf numFmtId="43" fontId="34" fillId="40" borderId="14" xfId="45" applyNumberFormat="1" applyFont="1" applyFill="1" applyAlignment="1">
      <alignment horizontal="center" vertical="center"/>
    </xf>
    <xf numFmtId="43" fontId="34" fillId="40" borderId="14" xfId="45" applyNumberFormat="1" applyFont="1" applyFill="1" applyAlignment="1">
      <alignment horizontal="right" vertical="center"/>
    </xf>
    <xf numFmtId="43" fontId="34" fillId="40" borderId="14" xfId="45" applyNumberFormat="1" applyFont="1" applyFill="1" applyAlignment="1">
      <alignment horizontal="center" vertical="center" wrapText="1"/>
    </xf>
    <xf numFmtId="0" fontId="43" fillId="0" borderId="14" xfId="10" applyFont="1" applyAlignment="1">
      <alignment horizontal="center" vertical="center" wrapText="1"/>
    </xf>
    <xf numFmtId="43" fontId="39" fillId="0" borderId="14" xfId="46" applyFont="1" applyAlignment="1">
      <alignment horizontal="center" vertical="center" wrapText="1"/>
    </xf>
    <xf numFmtId="43" fontId="39" fillId="0" borderId="14" xfId="10" applyNumberFormat="1" applyFont="1" applyAlignment="1">
      <alignment horizontal="center" vertical="center" wrapText="1"/>
    </xf>
    <xf numFmtId="43" fontId="35" fillId="39" borderId="14" xfId="45" applyNumberFormat="1" applyFont="1" applyFill="1" applyAlignment="1">
      <alignment horizontal="center" vertical="center" wrapText="1"/>
    </xf>
    <xf numFmtId="0" fontId="44" fillId="0" borderId="14" xfId="10" applyFont="1"/>
    <xf numFmtId="0" fontId="39" fillId="0" borderId="14" xfId="10" applyFont="1"/>
    <xf numFmtId="0" fontId="39" fillId="38" borderId="29" xfId="10" applyFont="1" applyFill="1" applyBorder="1" applyAlignment="1">
      <alignment horizontal="right" vertical="center"/>
    </xf>
    <xf numFmtId="0" fontId="39" fillId="38" borderId="30" xfId="10" applyFont="1" applyFill="1" applyBorder="1" applyAlignment="1">
      <alignment horizontal="right" vertical="center"/>
    </xf>
    <xf numFmtId="0" fontId="39" fillId="0" borderId="14" xfId="10" applyFont="1" applyAlignment="1">
      <alignment horizontal="left" vertical="center" wrapText="1"/>
    </xf>
    <xf numFmtId="0" fontId="35" fillId="39" borderId="14" xfId="10" applyFont="1" applyFill="1" applyAlignment="1">
      <alignment horizontal="center" vertical="center" wrapText="1"/>
    </xf>
    <xf numFmtId="0" fontId="35" fillId="0" borderId="14" xfId="10" applyFont="1" applyAlignment="1">
      <alignment horizontal="center" vertical="center" wrapText="1"/>
    </xf>
    <xf numFmtId="0" fontId="39" fillId="0" borderId="28" xfId="10" applyFont="1" applyBorder="1" applyAlignment="1">
      <alignment horizontal="center" vertical="center" wrapText="1"/>
    </xf>
    <xf numFmtId="0" fontId="39" fillId="0" borderId="26" xfId="10" applyFont="1" applyBorder="1" applyAlignment="1">
      <alignment horizontal="center" vertical="center" wrapText="1"/>
    </xf>
    <xf numFmtId="0" fontId="39" fillId="0" borderId="24" xfId="10" applyFont="1" applyBorder="1" applyAlignment="1">
      <alignment horizontal="center" vertical="center" wrapText="1"/>
    </xf>
    <xf numFmtId="0" fontId="39" fillId="0" borderId="29" xfId="10" applyFont="1" applyBorder="1" applyAlignment="1">
      <alignment horizontal="center" vertical="center"/>
    </xf>
    <xf numFmtId="0" fontId="39" fillId="0" borderId="30" xfId="10" applyFont="1" applyBorder="1" applyAlignment="1">
      <alignment horizontal="center" vertical="center"/>
    </xf>
    <xf numFmtId="0" fontId="39" fillId="0" borderId="25" xfId="10" applyFont="1" applyBorder="1" applyAlignment="1">
      <alignment horizontal="center" vertical="center"/>
    </xf>
    <xf numFmtId="0" fontId="39" fillId="37" borderId="29" xfId="10" applyFont="1" applyFill="1" applyBorder="1" applyAlignment="1">
      <alignment horizontal="right" vertical="center"/>
    </xf>
    <xf numFmtId="0" fontId="39" fillId="37" borderId="30" xfId="10" applyFont="1" applyFill="1" applyBorder="1" applyAlignment="1">
      <alignment horizontal="right" vertical="center"/>
    </xf>
    <xf numFmtId="43" fontId="39" fillId="0" borderId="28" xfId="45" applyNumberFormat="1" applyFont="1" applyBorder="1" applyAlignment="1">
      <alignment horizontal="center" vertical="center" wrapText="1"/>
    </xf>
    <xf numFmtId="43" fontId="39" fillId="0" borderId="26" xfId="45" applyNumberFormat="1" applyFont="1" applyBorder="1" applyAlignment="1">
      <alignment horizontal="center" vertical="center" wrapText="1"/>
    </xf>
    <xf numFmtId="0" fontId="39" fillId="0" borderId="28" xfId="10" applyFont="1" applyBorder="1" applyAlignment="1">
      <alignment horizontal="left" vertical="center" wrapText="1"/>
    </xf>
    <xf numFmtId="0" fontId="39" fillId="0" borderId="26" xfId="10" applyFont="1" applyBorder="1" applyAlignment="1">
      <alignment horizontal="left" vertical="center" wrapText="1"/>
    </xf>
    <xf numFmtId="0" fontId="39" fillId="37" borderId="29" xfId="10" applyFont="1" applyFill="1" applyBorder="1" applyAlignment="1">
      <alignment horizontal="center" vertical="center"/>
    </xf>
    <xf numFmtId="0" fontId="39" fillId="37" borderId="30" xfId="10" applyFont="1" applyFill="1" applyBorder="1" applyAlignment="1">
      <alignment horizontal="center" vertical="center"/>
    </xf>
    <xf numFmtId="0" fontId="39" fillId="37" borderId="25" xfId="10" applyFont="1" applyFill="1" applyBorder="1" applyAlignment="1">
      <alignment horizontal="center" vertical="center"/>
    </xf>
    <xf numFmtId="0" fontId="39" fillId="0" borderId="14" xfId="10" applyFont="1" applyAlignment="1">
      <alignment horizontal="center" vertical="center" wrapText="1"/>
    </xf>
    <xf numFmtId="0" fontId="39" fillId="38" borderId="14" xfId="10" applyFont="1" applyFill="1" applyAlignment="1">
      <alignment horizontal="left" vertical="center" wrapText="1"/>
    </xf>
    <xf numFmtId="43" fontId="39" fillId="38" borderId="28" xfId="45" applyNumberFormat="1" applyFont="1" applyFill="1" applyBorder="1" applyAlignment="1">
      <alignment horizontal="center" vertical="center" wrapText="1"/>
    </xf>
    <xf numFmtId="43" fontId="39" fillId="38" borderId="26" xfId="45" applyNumberFormat="1" applyFont="1" applyFill="1" applyBorder="1" applyAlignment="1">
      <alignment horizontal="center" vertical="center" wrapText="1"/>
    </xf>
    <xf numFmtId="0" fontId="39" fillId="38" borderId="24" xfId="10" applyFont="1" applyFill="1" applyBorder="1" applyAlignment="1">
      <alignment horizontal="center" vertical="center" wrapText="1"/>
    </xf>
    <xf numFmtId="0" fontId="39" fillId="38" borderId="24" xfId="10" applyFont="1" applyFill="1" applyBorder="1" applyAlignment="1">
      <alignment horizontal="left" vertical="center" wrapText="1"/>
    </xf>
    <xf numFmtId="0" fontId="36" fillId="0" borderId="14" xfId="10" applyFont="1" applyAlignment="1">
      <alignment horizontal="left"/>
    </xf>
    <xf numFmtId="0" fontId="37" fillId="0" borderId="14" xfId="10" applyFont="1" applyAlignment="1">
      <alignment horizontal="center" wrapText="1"/>
    </xf>
    <xf numFmtId="0" fontId="32" fillId="0" borderId="14" xfId="10" applyFont="1" applyAlignment="1">
      <alignment horizontal="center"/>
    </xf>
    <xf numFmtId="0" fontId="2" fillId="0" borderId="0" xfId="0" applyFont="1" applyAlignment="1">
      <alignment horizontal="center" wrapText="1"/>
    </xf>
    <xf numFmtId="0" fontId="0" fillId="0" borderId="0" xfId="0"/>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3" fillId="0" borderId="4" xfId="0" applyFont="1" applyBorder="1" applyAlignment="1">
      <alignment horizontal="center" vertical="center"/>
    </xf>
    <xf numFmtId="0" fontId="6" fillId="0" borderId="6" xfId="0" applyFont="1" applyBorder="1"/>
    <xf numFmtId="0" fontId="6" fillId="0" borderId="5" xfId="0" applyFont="1" applyBorder="1"/>
    <xf numFmtId="0" fontId="3" fillId="0" borderId="3" xfId="0" applyFont="1" applyBorder="1" applyAlignment="1">
      <alignment horizontal="center" vertical="center" wrapText="1"/>
    </xf>
    <xf numFmtId="0" fontId="6" fillId="0" borderId="7" xfId="0" applyFont="1" applyBorder="1" applyAlignment="1">
      <alignment wrapText="1"/>
    </xf>
    <xf numFmtId="0" fontId="3" fillId="2" borderId="4" xfId="0" applyFont="1" applyFill="1" applyBorder="1" applyAlignment="1">
      <alignment horizontal="center" vertical="center"/>
    </xf>
    <xf numFmtId="0" fontId="3" fillId="0" borderId="3" xfId="0" applyFont="1" applyBorder="1" applyAlignment="1">
      <alignment horizontal="center" vertical="center"/>
    </xf>
    <xf numFmtId="0" fontId="6" fillId="0" borderId="7" xfId="0" applyFont="1" applyBorder="1"/>
    <xf numFmtId="0" fontId="8" fillId="5" borderId="12" xfId="0" applyFont="1" applyFill="1" applyBorder="1" applyAlignment="1">
      <alignment horizontal="right" vertical="center"/>
    </xf>
    <xf numFmtId="0" fontId="6" fillId="0" borderId="13" xfId="0" applyFont="1" applyBorder="1"/>
    <xf numFmtId="0" fontId="6" fillId="0" borderId="14" xfId="0" applyFont="1" applyBorder="1"/>
    <xf numFmtId="0" fontId="2" fillId="0" borderId="4" xfId="0" applyFont="1" applyBorder="1" applyAlignment="1">
      <alignment horizontal="center" vertical="center"/>
    </xf>
    <xf numFmtId="0" fontId="3" fillId="2" borderId="3" xfId="0" applyFont="1" applyFill="1" applyBorder="1" applyAlignment="1">
      <alignment horizontal="center" vertical="center" wrapText="1"/>
    </xf>
    <xf numFmtId="164" fontId="2" fillId="0" borderId="4" xfId="0" applyNumberFormat="1" applyFont="1" applyBorder="1" applyAlignment="1">
      <alignment horizontal="center" vertical="center" wrapText="1"/>
    </xf>
    <xf numFmtId="0" fontId="3" fillId="2" borderId="3" xfId="0" applyFont="1" applyFill="1" applyBorder="1" applyAlignment="1">
      <alignment horizontal="center" vertical="center"/>
    </xf>
    <xf numFmtId="0" fontId="3" fillId="2" borderId="12" xfId="0" applyFont="1" applyFill="1" applyBorder="1" applyAlignment="1">
      <alignment horizontal="left" vertical="center" wrapText="1"/>
    </xf>
    <xf numFmtId="0" fontId="3" fillId="2" borderId="12" xfId="0" applyFont="1" applyFill="1" applyBorder="1" applyAlignment="1">
      <alignment horizontal="left" vertical="center"/>
    </xf>
    <xf numFmtId="0" fontId="9" fillId="0" borderId="0" xfId="0" applyFont="1" applyAlignment="1">
      <alignment horizontal="center" wrapText="1"/>
    </xf>
    <xf numFmtId="0" fontId="33" fillId="0" borderId="24" xfId="10" applyFont="1" applyBorder="1" applyAlignment="1">
      <alignment horizontal="center" vertical="center"/>
    </xf>
    <xf numFmtId="0" fontId="33" fillId="0" borderId="24" xfId="10" applyFont="1" applyBorder="1" applyAlignment="1">
      <alignment horizontal="center"/>
    </xf>
    <xf numFmtId="0" fontId="30" fillId="0" borderId="14" xfId="10" applyFont="1" applyAlignment="1">
      <alignment horizontal="left" vertical="top" wrapText="1"/>
    </xf>
    <xf numFmtId="0" fontId="33" fillId="0" borderId="28" xfId="10" applyFont="1" applyBorder="1" applyAlignment="1">
      <alignment horizontal="center" vertical="center"/>
    </xf>
    <xf numFmtId="0" fontId="33" fillId="0" borderId="26" xfId="10" applyFont="1" applyBorder="1" applyAlignment="1">
      <alignment horizontal="center" vertical="center"/>
    </xf>
    <xf numFmtId="0" fontId="10" fillId="0" borderId="14" xfId="10" applyFont="1"/>
    <xf numFmtId="0" fontId="2" fillId="0" borderId="14" xfId="10" applyFont="1"/>
    <xf numFmtId="44" fontId="33" fillId="38" borderId="14" xfId="10" applyNumberFormat="1" applyFont="1" applyFill="1"/>
    <xf numFmtId="0" fontId="3" fillId="38" borderId="14" xfId="10" applyFont="1" applyFill="1" applyAlignment="1">
      <alignment horizontal="right"/>
    </xf>
    <xf numFmtId="0" fontId="33" fillId="38" borderId="14" xfId="10" applyFont="1" applyFill="1" applyAlignment="1">
      <alignment horizontal="right"/>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 fillId="0" borderId="7" xfId="0" applyFont="1" applyFill="1" applyBorder="1" applyAlignment="1">
      <alignment vertical="center" wrapText="1"/>
    </xf>
    <xf numFmtId="44" fontId="2" fillId="0" borderId="0" xfId="0" applyNumberFormat="1" applyFont="1" applyAlignment="1">
      <alignment vertical="center" wrapText="1"/>
    </xf>
    <xf numFmtId="44" fontId="3" fillId="0" borderId="0" xfId="0" applyNumberFormat="1" applyFont="1" applyAlignment="1">
      <alignment horizontal="center" vertical="center"/>
    </xf>
  </cellXfs>
  <cellStyles count="47">
    <cellStyle name="20% - Énfasis1 2" xfId="22" xr:uid="{0988BD1E-F3F7-4135-BD8C-0B87C47DA8CD}"/>
    <cellStyle name="20% - Énfasis2 2" xfId="26" xr:uid="{273ABB56-C8B3-4C23-961C-3E25AF9C3453}"/>
    <cellStyle name="20% - Énfasis3 2" xfId="30" xr:uid="{4EC5E45C-D4F1-4B28-A839-624109FD4648}"/>
    <cellStyle name="20% - Énfasis4 2" xfId="34" xr:uid="{C76BF63A-25F3-489A-972C-8D928622D198}"/>
    <cellStyle name="20% - Énfasis5 2" xfId="38" xr:uid="{3542AD4C-33BA-44F8-AF72-B89E5EE79CB5}"/>
    <cellStyle name="20% - Énfasis6 2" xfId="42" xr:uid="{49087C48-9EC1-4197-891D-AF631DC118DD}"/>
    <cellStyle name="40% - Énfasis1 2" xfId="23" xr:uid="{07635CA8-2106-40CC-94BC-9AABD37571A2}"/>
    <cellStyle name="40% - Énfasis2 2" xfId="27" xr:uid="{FB4F89CB-8ADB-4330-ACFC-F562ED019D2B}"/>
    <cellStyle name="40% - Énfasis3 2" xfId="31" xr:uid="{C3A553F2-216E-4993-BA28-E8F11833B6A1}"/>
    <cellStyle name="40% - Énfasis4 2" xfId="35" xr:uid="{E15610AB-1EC0-4266-8A7E-6FC93B1A5923}"/>
    <cellStyle name="40% - Énfasis5 2" xfId="39" xr:uid="{E0C62EE7-ABF8-4667-9B5F-025AF2178386}"/>
    <cellStyle name="40% - Énfasis6 2" xfId="43" xr:uid="{DC36F873-E743-4779-BC2B-53CDC3DCCAD2}"/>
    <cellStyle name="60% - Énfasis1 2" xfId="24" xr:uid="{F4E9AA0F-1E5B-4D8E-AF7B-6177AB8D0EF8}"/>
    <cellStyle name="60% - Énfasis2 2" xfId="28" xr:uid="{1CF22D83-57A4-4AC6-A7D2-68B80F888CFF}"/>
    <cellStyle name="60% - Énfasis3 2" xfId="32" xr:uid="{69DD76B2-0D27-45D5-ABE0-F6A3FCA20501}"/>
    <cellStyle name="60% - Énfasis4 2" xfId="36" xr:uid="{7D77CAB2-E97D-403D-A054-ADD8B7BACD9D}"/>
    <cellStyle name="60% - Énfasis5 2" xfId="40" xr:uid="{50BD26C4-8753-4B46-B41D-CDEFBE9B1FC0}"/>
    <cellStyle name="60% - Énfasis6 2" xfId="44" xr:uid="{AD3D34F1-B349-4E95-83BC-B5F367C992A6}"/>
    <cellStyle name="Bueno 2" xfId="15" xr:uid="{4CA425DE-2846-45C7-BEA1-A538814BB7E4}"/>
    <cellStyle name="Cálculo" xfId="6" builtinId="22" customBuiltin="1"/>
    <cellStyle name="Celda de comprobación" xfId="8" builtinId="23" customBuiltin="1"/>
    <cellStyle name="Celda vinculada" xfId="7" builtinId="24" customBuiltin="1"/>
    <cellStyle name="Encabezado 1" xfId="1" builtinId="16" customBuiltin="1"/>
    <cellStyle name="Encabezado 4 2" xfId="14" xr:uid="{3C8F6B6E-72BF-4B6E-8337-FAE5F6F6AE12}"/>
    <cellStyle name="Énfasis1 2" xfId="21" xr:uid="{4B2828D7-37A6-478B-926C-CDB069845299}"/>
    <cellStyle name="Énfasis2 2" xfId="25" xr:uid="{2B08283E-37FC-4F8B-A369-F56191ABF1B0}"/>
    <cellStyle name="Énfasis3 2" xfId="29" xr:uid="{415D0FED-678A-4874-B15A-D9D9B123EFAE}"/>
    <cellStyle name="Énfasis4 2" xfId="33" xr:uid="{C2BE2128-5292-4110-B978-7E4193AE01EE}"/>
    <cellStyle name="Énfasis5 2" xfId="37" xr:uid="{5AC55763-815B-4A28-9B4A-DD0A4688105E}"/>
    <cellStyle name="Énfasis6 2" xfId="41" xr:uid="{EB9FEF14-856B-44C8-A2B6-EA69165C5432}"/>
    <cellStyle name="Entrada" xfId="4" builtinId="20" customBuiltin="1"/>
    <cellStyle name="Incorrecto 2" xfId="16" xr:uid="{D5A16474-73BF-40ED-8733-97B22A5D6A40}"/>
    <cellStyle name="Millares 2" xfId="12" xr:uid="{8EA8BDFE-73A6-4748-99BF-4EB5B551FDCA}"/>
    <cellStyle name="Millares 3" xfId="46" xr:uid="{8646FD03-4C24-4DC7-9A0C-0E7217CE104E}"/>
    <cellStyle name="Moneda 2" xfId="11" xr:uid="{59069ED8-A6E8-46F7-9C95-98E86B879387}"/>
    <cellStyle name="Moneda 3" xfId="45" xr:uid="{DA8E329C-2D78-4C55-8FCB-8A42B912D987}"/>
    <cellStyle name="Neutral 2" xfId="17" xr:uid="{C406E2A0-F29F-4E9C-9CDE-CFF1B57AC9C9}"/>
    <cellStyle name="Normal" xfId="0" builtinId="0"/>
    <cellStyle name="Normal 2" xfId="10" xr:uid="{05B71B05-5129-4EAF-BC50-41CDD13293E9}"/>
    <cellStyle name="Notas 2" xfId="19" xr:uid="{A500AF33-94CA-40ED-980C-03D3FD29C71E}"/>
    <cellStyle name="Salida" xfId="5" builtinId="21" customBuiltin="1"/>
    <cellStyle name="Texto de advertencia 2" xfId="18" xr:uid="{408A7B2D-1AB4-4B65-B90A-2515DADCC4D7}"/>
    <cellStyle name="Texto explicativo 2" xfId="20" xr:uid="{7C9B958B-E284-4595-A989-24C8F54A627F}"/>
    <cellStyle name="Título 2" xfId="2" builtinId="17" customBuiltin="1"/>
    <cellStyle name="Título 3" xfId="3" builtinId="18" customBuiltin="1"/>
    <cellStyle name="Título 4" xfId="13" xr:uid="{19F0E675-86CC-4586-9B61-F22226D41DA6}"/>
    <cellStyle name="Total" xfId="9"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29306</xdr:colOff>
      <xdr:row>31</xdr:row>
      <xdr:rowOff>23448</xdr:rowOff>
    </xdr:from>
    <xdr:to>
      <xdr:col>1</xdr:col>
      <xdr:colOff>1430214</xdr:colOff>
      <xdr:row>37</xdr:row>
      <xdr:rowOff>123094</xdr:rowOff>
    </xdr:to>
    <xdr:sp macro="" textlink="">
      <xdr:nvSpPr>
        <xdr:cNvPr id="2" name="CuadroTexto 1">
          <a:extLst>
            <a:ext uri="{FF2B5EF4-FFF2-40B4-BE49-F238E27FC236}">
              <a16:creationId xmlns:a16="http://schemas.microsoft.com/office/drawing/2014/main" id="{B6711EB6-CB00-487D-B379-C0B464F68646}"/>
            </a:ext>
          </a:extLst>
        </xdr:cNvPr>
        <xdr:cNvSpPr txBox="1"/>
      </xdr:nvSpPr>
      <xdr:spPr>
        <a:xfrm>
          <a:off x="29306" y="4694508"/>
          <a:ext cx="2079088" cy="10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b="1">
              <a:latin typeface="Arial Narrow" panose="020B0606020202030204" pitchFamily="34" charset="0"/>
            </a:rPr>
            <a:t>ELABORO</a:t>
          </a:r>
          <a:r>
            <a:rPr lang="es-MX" sz="800" b="1" baseline="0">
              <a:latin typeface="Arial Narrow" panose="020B0606020202030204" pitchFamily="34" charset="0"/>
            </a:rPr>
            <a:t>:</a:t>
          </a: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r>
            <a:rPr lang="es-MX" sz="800" b="1">
              <a:solidFill>
                <a:schemeClr val="dk1"/>
              </a:solidFill>
              <a:effectLst/>
              <a:latin typeface="Arial Narrow" panose="020B0606020202030204" pitchFamily="34" charset="0"/>
              <a:ea typeface="+mn-ea"/>
              <a:cs typeface="+mn-cs"/>
            </a:rPr>
            <a:t>C. MARICELA</a:t>
          </a:r>
          <a:r>
            <a:rPr lang="es-MX" sz="800" b="1" baseline="0">
              <a:solidFill>
                <a:schemeClr val="dk1"/>
              </a:solidFill>
              <a:effectLst/>
              <a:latin typeface="Arial Narrow" panose="020B0606020202030204" pitchFamily="34" charset="0"/>
              <a:ea typeface="+mn-ea"/>
              <a:cs typeface="+mn-cs"/>
            </a:rPr>
            <a:t> VILLALOBOS LUCERO</a:t>
          </a:r>
          <a:endParaRPr lang="es-MX" sz="800">
            <a:effectLst/>
            <a:latin typeface="Arial Narrow" panose="020B060602020203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800" baseline="0">
              <a:solidFill>
                <a:schemeClr val="dk1"/>
              </a:solidFill>
              <a:effectLst/>
              <a:latin typeface="Arial Narrow" panose="020B0606020202030204" pitchFamily="34" charset="0"/>
              <a:ea typeface="+mn-ea"/>
              <a:cs typeface="+mn-cs"/>
            </a:rPr>
            <a:t>ENCARGADA DE LA DIRECCIÓN DE ADMINISTRACIÓN E INFORMÁTICA</a:t>
          </a:r>
          <a:endParaRPr lang="es-MX" sz="800">
            <a:effectLst/>
            <a:latin typeface="Arial Narrow" panose="020B0606020202030204" pitchFamily="34" charset="0"/>
          </a:endParaRPr>
        </a:p>
        <a:p>
          <a:pPr algn="ctr"/>
          <a:r>
            <a:rPr lang="es-MX" sz="800">
              <a:latin typeface="Arial Narrow" panose="020B0606020202030204" pitchFamily="34" charset="0"/>
            </a:rPr>
            <a:t>DE LA SEPUIMM</a:t>
          </a:r>
        </a:p>
      </xdr:txBody>
    </xdr:sp>
    <xdr:clientData/>
  </xdr:twoCellAnchor>
  <xdr:twoCellAnchor>
    <xdr:from>
      <xdr:col>1</xdr:col>
      <xdr:colOff>2297723</xdr:colOff>
      <xdr:row>31</xdr:row>
      <xdr:rowOff>29309</xdr:rowOff>
    </xdr:from>
    <xdr:to>
      <xdr:col>2</xdr:col>
      <xdr:colOff>169984</xdr:colOff>
      <xdr:row>38</xdr:row>
      <xdr:rowOff>1</xdr:rowOff>
    </xdr:to>
    <xdr:sp macro="" textlink="">
      <xdr:nvSpPr>
        <xdr:cNvPr id="3" name="CuadroTexto 2">
          <a:extLst>
            <a:ext uri="{FF2B5EF4-FFF2-40B4-BE49-F238E27FC236}">
              <a16:creationId xmlns:a16="http://schemas.microsoft.com/office/drawing/2014/main" id="{AE75D397-A85F-453F-9DE2-45A8BB24733F}"/>
            </a:ext>
          </a:extLst>
        </xdr:cNvPr>
        <xdr:cNvSpPr txBox="1"/>
      </xdr:nvSpPr>
      <xdr:spPr>
        <a:xfrm>
          <a:off x="2975903" y="4700369"/>
          <a:ext cx="2078501" cy="10984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b="1">
              <a:latin typeface="Arial Narrow" panose="020B0606020202030204" pitchFamily="34" charset="0"/>
            </a:rPr>
            <a:t>REVISO</a:t>
          </a:r>
          <a:r>
            <a:rPr lang="es-MX" sz="800" b="1" baseline="0">
              <a:latin typeface="Arial Narrow" panose="020B0606020202030204" pitchFamily="34" charset="0"/>
            </a:rPr>
            <a:t>:</a:t>
          </a: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r>
            <a:rPr lang="es-MX" sz="800" b="1">
              <a:solidFill>
                <a:schemeClr val="dk1"/>
              </a:solidFill>
              <a:effectLst/>
              <a:latin typeface="Arial Narrow" panose="020B0606020202030204" pitchFamily="34" charset="0"/>
              <a:ea typeface="+mn-ea"/>
              <a:cs typeface="+mn-cs"/>
            </a:rPr>
            <a:t>C. MAXIMINO IGLESIAS CARO</a:t>
          </a:r>
        </a:p>
        <a:p>
          <a:pPr algn="ctr"/>
          <a:r>
            <a:rPr lang="es-MX" sz="800" baseline="0">
              <a:solidFill>
                <a:schemeClr val="dk1"/>
              </a:solidFill>
              <a:effectLst/>
              <a:latin typeface="Arial Narrow" panose="020B0606020202030204" pitchFamily="34" charset="0"/>
              <a:ea typeface="+mn-ea"/>
              <a:cs typeface="+mn-cs"/>
            </a:rPr>
            <a:t>DIRECTOR GENERAL DE SERVICIOS E INVENTARIOS</a:t>
          </a:r>
          <a:endParaRPr lang="es-MX" sz="800">
            <a:latin typeface="Arial Narrow" panose="020B0606020202030204" pitchFamily="34" charset="0"/>
          </a:endParaRPr>
        </a:p>
      </xdr:txBody>
    </xdr:sp>
    <xdr:clientData/>
  </xdr:twoCellAnchor>
  <xdr:twoCellAnchor>
    <xdr:from>
      <xdr:col>3</xdr:col>
      <xdr:colOff>0</xdr:colOff>
      <xdr:row>31</xdr:row>
      <xdr:rowOff>0</xdr:rowOff>
    </xdr:from>
    <xdr:to>
      <xdr:col>4</xdr:col>
      <xdr:colOff>1160585</xdr:colOff>
      <xdr:row>37</xdr:row>
      <xdr:rowOff>99646</xdr:rowOff>
    </xdr:to>
    <xdr:sp macro="" textlink="">
      <xdr:nvSpPr>
        <xdr:cNvPr id="4" name="CuadroTexto 3">
          <a:extLst>
            <a:ext uri="{FF2B5EF4-FFF2-40B4-BE49-F238E27FC236}">
              <a16:creationId xmlns:a16="http://schemas.microsoft.com/office/drawing/2014/main" id="{D7D4494D-6185-43CF-B6FF-9AC18538B59D}"/>
            </a:ext>
          </a:extLst>
        </xdr:cNvPr>
        <xdr:cNvSpPr txBox="1"/>
      </xdr:nvSpPr>
      <xdr:spPr>
        <a:xfrm>
          <a:off x="5806440" y="4671060"/>
          <a:ext cx="2082605" cy="10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b="1">
              <a:latin typeface="Arial Narrow" panose="020B0606020202030204" pitchFamily="34" charset="0"/>
            </a:rPr>
            <a:t>VALIDO</a:t>
          </a:r>
          <a:r>
            <a:rPr lang="es-MX" sz="800" b="1" baseline="0">
              <a:latin typeface="Arial Narrow" panose="020B0606020202030204" pitchFamily="34" charset="0"/>
            </a:rPr>
            <a:t>:</a:t>
          </a: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endParaRPr lang="es-MX" sz="800" baseline="0">
            <a:latin typeface="Arial Narrow" panose="020B0606020202030204" pitchFamily="34" charset="0"/>
          </a:endParaRPr>
        </a:p>
        <a:p>
          <a:pPr algn="ctr"/>
          <a:r>
            <a:rPr lang="es-MX" sz="800" b="1">
              <a:solidFill>
                <a:schemeClr val="dk1"/>
              </a:solidFill>
              <a:effectLst/>
              <a:latin typeface="Arial Narrow" panose="020B0606020202030204" pitchFamily="34" charset="0"/>
              <a:ea typeface="+mn-ea"/>
              <a:cs typeface="+mn-cs"/>
            </a:rPr>
            <a:t>C. ALMA GABRIELA AGUNDEZ MALDONADO</a:t>
          </a:r>
        </a:p>
        <a:p>
          <a:pPr algn="ctr"/>
          <a:r>
            <a:rPr lang="es-MX" sz="800" baseline="0">
              <a:solidFill>
                <a:schemeClr val="dk1"/>
              </a:solidFill>
              <a:effectLst/>
              <a:latin typeface="Arial Narrow" panose="020B0606020202030204" pitchFamily="34" charset="0"/>
              <a:ea typeface="+mn-ea"/>
              <a:cs typeface="+mn-cs"/>
            </a:rPr>
            <a:t>DIRECTORA DE CONTABILIDAD DE LA SECRETARIA DE FINANZAS Y ADMINISTRACIÓN</a:t>
          </a:r>
          <a:endParaRPr lang="es-MX" sz="800">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220338</xdr:colOff>
      <xdr:row>1630</xdr:row>
      <xdr:rowOff>14267</xdr:rowOff>
    </xdr:from>
    <xdr:to>
      <xdr:col>2</xdr:col>
      <xdr:colOff>472594</xdr:colOff>
      <xdr:row>1638</xdr:row>
      <xdr:rowOff>87712</xdr:rowOff>
    </xdr:to>
    <xdr:sp macro="" textlink="">
      <xdr:nvSpPr>
        <xdr:cNvPr id="2" name="CuadroTexto 1">
          <a:extLst>
            <a:ext uri="{FF2B5EF4-FFF2-40B4-BE49-F238E27FC236}">
              <a16:creationId xmlns:a16="http://schemas.microsoft.com/office/drawing/2014/main" id="{FA694E48-E334-4082-87A0-5C00617172CD}"/>
            </a:ext>
          </a:extLst>
        </xdr:cNvPr>
        <xdr:cNvSpPr txBox="1"/>
      </xdr:nvSpPr>
      <xdr:spPr>
        <a:xfrm>
          <a:off x="220338" y="410435087"/>
          <a:ext cx="2538256" cy="147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Narrow" panose="020B0606020202030204" pitchFamily="34" charset="0"/>
            </a:rPr>
            <a:t>ELABORO</a:t>
          </a:r>
          <a:r>
            <a:rPr lang="es-MX" sz="1000" b="1" baseline="0">
              <a:latin typeface="Arial Narrow" panose="020B0606020202030204" pitchFamily="34" charset="0"/>
            </a:rPr>
            <a:t>:</a:t>
          </a: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r>
            <a:rPr lang="es-MX" sz="1000" b="1">
              <a:solidFill>
                <a:schemeClr val="dk1"/>
              </a:solidFill>
              <a:effectLst/>
              <a:latin typeface="Arial Narrow" panose="020B0606020202030204" pitchFamily="34" charset="0"/>
              <a:ea typeface="+mn-ea"/>
              <a:cs typeface="+mn-cs"/>
            </a:rPr>
            <a:t>C. MARICELA</a:t>
          </a:r>
          <a:r>
            <a:rPr lang="es-MX" sz="1000" b="1" baseline="0">
              <a:solidFill>
                <a:schemeClr val="dk1"/>
              </a:solidFill>
              <a:effectLst/>
              <a:latin typeface="Arial Narrow" panose="020B0606020202030204" pitchFamily="34" charset="0"/>
              <a:ea typeface="+mn-ea"/>
              <a:cs typeface="+mn-cs"/>
            </a:rPr>
            <a:t> VILLALOBOS LUCERO</a:t>
          </a:r>
          <a:endParaRPr lang="es-MX" sz="1000">
            <a:effectLst/>
            <a:latin typeface="Arial Narrow" panose="020B060602020203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MX" sz="1000" baseline="0">
              <a:solidFill>
                <a:schemeClr val="dk1"/>
              </a:solidFill>
              <a:effectLst/>
              <a:latin typeface="Arial Narrow" panose="020B0606020202030204" pitchFamily="34" charset="0"/>
              <a:ea typeface="+mn-ea"/>
              <a:cs typeface="+mn-cs"/>
            </a:rPr>
            <a:t>ENCARGADA DE LA DIRECCIÓN DE ADMINISTRACIÓN E INFORMÁTICA</a:t>
          </a:r>
          <a:endParaRPr lang="es-MX" sz="1000">
            <a:effectLst/>
            <a:latin typeface="Arial Narrow" panose="020B0606020202030204" pitchFamily="34" charset="0"/>
          </a:endParaRPr>
        </a:p>
        <a:p>
          <a:pPr algn="ctr"/>
          <a:r>
            <a:rPr lang="es-MX" sz="1000">
              <a:latin typeface="Arial Narrow" panose="020B0606020202030204" pitchFamily="34" charset="0"/>
            </a:rPr>
            <a:t>DE LA SEPUIMM</a:t>
          </a:r>
        </a:p>
      </xdr:txBody>
    </xdr:sp>
    <xdr:clientData/>
  </xdr:twoCellAnchor>
  <xdr:twoCellAnchor>
    <xdr:from>
      <xdr:col>2</xdr:col>
      <xdr:colOff>2526043</xdr:colOff>
      <xdr:row>1630</xdr:row>
      <xdr:rowOff>29309</xdr:rowOff>
    </xdr:from>
    <xdr:to>
      <xdr:col>4</xdr:col>
      <xdr:colOff>437215</xdr:colOff>
      <xdr:row>1638</xdr:row>
      <xdr:rowOff>102754</xdr:rowOff>
    </xdr:to>
    <xdr:sp macro="" textlink="">
      <xdr:nvSpPr>
        <xdr:cNvPr id="3" name="CuadroTexto 2">
          <a:extLst>
            <a:ext uri="{FF2B5EF4-FFF2-40B4-BE49-F238E27FC236}">
              <a16:creationId xmlns:a16="http://schemas.microsoft.com/office/drawing/2014/main" id="{4F5D94DA-4A60-4A93-AF01-1333E39EF8A0}"/>
            </a:ext>
          </a:extLst>
        </xdr:cNvPr>
        <xdr:cNvSpPr txBox="1"/>
      </xdr:nvSpPr>
      <xdr:spPr>
        <a:xfrm>
          <a:off x="4812043" y="410450129"/>
          <a:ext cx="2544132" cy="147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Narrow" panose="020B0606020202030204" pitchFamily="34" charset="0"/>
            </a:rPr>
            <a:t>REVISO</a:t>
          </a:r>
          <a:r>
            <a:rPr lang="es-MX" sz="1000" b="1" baseline="0">
              <a:latin typeface="Arial Narrow" panose="020B0606020202030204" pitchFamily="34" charset="0"/>
            </a:rPr>
            <a:t>:</a:t>
          </a: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r>
            <a:rPr lang="es-MX" sz="1100" b="1">
              <a:solidFill>
                <a:schemeClr val="dk1"/>
              </a:solidFill>
              <a:effectLst/>
              <a:latin typeface="+mn-lt"/>
              <a:ea typeface="+mn-ea"/>
              <a:cs typeface="+mn-cs"/>
            </a:rPr>
            <a:t>C. MAXIMINO IGLESIAS CARO</a:t>
          </a:r>
          <a:endParaRPr lang="es-MX" sz="1000">
            <a:effectLst/>
          </a:endParaRPr>
        </a:p>
        <a:p>
          <a:pPr algn="ctr"/>
          <a:r>
            <a:rPr lang="es-MX" sz="1100" baseline="0">
              <a:solidFill>
                <a:schemeClr val="dk1"/>
              </a:solidFill>
              <a:effectLst/>
              <a:latin typeface="+mn-lt"/>
              <a:ea typeface="+mn-ea"/>
              <a:cs typeface="+mn-cs"/>
            </a:rPr>
            <a:t>DIRECTOR GENERAL DE SERVICIOS E INVENTARIOS</a:t>
          </a:r>
          <a:endParaRPr lang="es-MX" sz="1000">
            <a:effectLst/>
          </a:endParaRPr>
        </a:p>
      </xdr:txBody>
    </xdr:sp>
    <xdr:clientData/>
  </xdr:twoCellAnchor>
  <xdr:twoCellAnchor>
    <xdr:from>
      <xdr:col>4</xdr:col>
      <xdr:colOff>2391793</xdr:colOff>
      <xdr:row>1630</xdr:row>
      <xdr:rowOff>73445</xdr:rowOff>
    </xdr:from>
    <xdr:to>
      <xdr:col>7</xdr:col>
      <xdr:colOff>391886</xdr:colOff>
      <xdr:row>1638</xdr:row>
      <xdr:rowOff>146890</xdr:rowOff>
    </xdr:to>
    <xdr:sp macro="" textlink="">
      <xdr:nvSpPr>
        <xdr:cNvPr id="4" name="CuadroTexto 3">
          <a:extLst>
            <a:ext uri="{FF2B5EF4-FFF2-40B4-BE49-F238E27FC236}">
              <a16:creationId xmlns:a16="http://schemas.microsoft.com/office/drawing/2014/main" id="{61848089-F42E-4105-BB42-02608B47D688}"/>
            </a:ext>
          </a:extLst>
        </xdr:cNvPr>
        <xdr:cNvSpPr txBox="1"/>
      </xdr:nvSpPr>
      <xdr:spPr>
        <a:xfrm>
          <a:off x="9315107" y="408124445"/>
          <a:ext cx="2463236" cy="1466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b="1">
              <a:latin typeface="Arial Narrow" panose="020B0606020202030204" pitchFamily="34" charset="0"/>
            </a:rPr>
            <a:t>VALIDO</a:t>
          </a:r>
          <a:r>
            <a:rPr lang="es-MX" sz="1000" b="1" baseline="0">
              <a:latin typeface="Arial Narrow" panose="020B0606020202030204" pitchFamily="34" charset="0"/>
            </a:rPr>
            <a:t>:</a:t>
          </a: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endParaRPr lang="es-MX" sz="1000" baseline="0">
            <a:latin typeface="Arial Narrow" panose="020B0606020202030204" pitchFamily="34" charset="0"/>
          </a:endParaRPr>
        </a:p>
        <a:p>
          <a:pPr algn="ctr"/>
          <a:r>
            <a:rPr lang="es-MX" sz="1000" b="1">
              <a:solidFill>
                <a:schemeClr val="dk1"/>
              </a:solidFill>
              <a:effectLst/>
              <a:latin typeface="Arial Narrow" panose="020B0606020202030204" pitchFamily="34" charset="0"/>
              <a:ea typeface="+mn-ea"/>
              <a:cs typeface="+mn-cs"/>
            </a:rPr>
            <a:t>C. ALMA GABRIELA AGUNDEZ MALDONADO</a:t>
          </a:r>
        </a:p>
        <a:p>
          <a:pPr algn="ctr"/>
          <a:r>
            <a:rPr lang="es-MX" sz="1000" baseline="0">
              <a:solidFill>
                <a:schemeClr val="dk1"/>
              </a:solidFill>
              <a:effectLst/>
              <a:latin typeface="Arial Narrow" panose="020B0606020202030204" pitchFamily="34" charset="0"/>
              <a:ea typeface="+mn-ea"/>
              <a:cs typeface="+mn-cs"/>
            </a:rPr>
            <a:t>DIRECTORA DE CONTABILIDAD DE LA SECRETARIA DE FINANZAS Y ADMINISTRACIÓN</a:t>
          </a:r>
          <a:endParaRPr lang="es-MX" sz="1000">
            <a:latin typeface="Arial Narrow" panose="020B0606020202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457200</xdr:colOff>
      <xdr:row>24</xdr:row>
      <xdr:rowOff>38100</xdr:rowOff>
    </xdr:from>
    <xdr:ext cx="2533650" cy="16573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083938" y="2956088"/>
          <a:ext cx="2524125" cy="164782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REVISO:</a:t>
          </a:r>
          <a:endParaRPr sz="1400"/>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r>
            <a:rPr lang="en-US" sz="1100" b="1">
              <a:solidFill>
                <a:schemeClr val="dk1"/>
              </a:solidFill>
              <a:latin typeface="Calibri"/>
              <a:ea typeface="Calibri"/>
              <a:cs typeface="Calibri"/>
              <a:sym typeface="Calibri"/>
            </a:rPr>
            <a:t>C. MAXIMINO IGLESIAS CARO</a:t>
          </a:r>
          <a:endParaRPr sz="1000"/>
        </a:p>
        <a:p>
          <a:pPr marL="0" lvl="0" indent="0" algn="ctr" rtl="0">
            <a:spcBef>
              <a:spcPts val="0"/>
            </a:spcBef>
            <a:spcAft>
              <a:spcPts val="0"/>
            </a:spcAft>
            <a:buNone/>
          </a:pPr>
          <a:r>
            <a:rPr lang="en-US" sz="1100">
              <a:solidFill>
                <a:schemeClr val="dk1"/>
              </a:solidFill>
              <a:latin typeface="Calibri"/>
              <a:ea typeface="Calibri"/>
              <a:cs typeface="Calibri"/>
              <a:sym typeface="Calibri"/>
            </a:rPr>
            <a:t>DIRECTOR GENERAL DE SERVICIOS E INVENTARIOS</a:t>
          </a:r>
          <a:endParaRPr sz="1000"/>
        </a:p>
      </xdr:txBody>
    </xdr:sp>
    <xdr:clientData fLocksWithSheet="0"/>
  </xdr:oneCellAnchor>
  <xdr:oneCellAnchor>
    <xdr:from>
      <xdr:col>3</xdr:col>
      <xdr:colOff>0</xdr:colOff>
      <xdr:row>24</xdr:row>
      <xdr:rowOff>0</xdr:rowOff>
    </xdr:from>
    <xdr:ext cx="2505075" cy="1743075"/>
    <xdr:sp macro="" textlink="">
      <xdr:nvSpPr>
        <xdr:cNvPr id="4" name="Shape 4">
          <a:extLst>
            <a:ext uri="{FF2B5EF4-FFF2-40B4-BE49-F238E27FC236}">
              <a16:creationId xmlns:a16="http://schemas.microsoft.com/office/drawing/2014/main" id="{00000000-0008-0000-0000-000004000000}"/>
            </a:ext>
          </a:extLst>
        </xdr:cNvPr>
        <xdr:cNvSpPr txBox="1"/>
      </xdr:nvSpPr>
      <xdr:spPr>
        <a:xfrm>
          <a:off x="4098225" y="2913225"/>
          <a:ext cx="2495550" cy="17335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VALIDO:</a:t>
          </a:r>
          <a:endParaRPr sz="1400"/>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C. ALMA GABRIELA AGUNDEZ MALDONADO</a:t>
          </a:r>
          <a:endParaRPr sz="1400"/>
        </a:p>
        <a:p>
          <a:pPr marL="0" lvl="0" indent="0" algn="ctr" rtl="0">
            <a:spcBef>
              <a:spcPts val="0"/>
            </a:spcBef>
            <a:spcAft>
              <a:spcPts val="0"/>
            </a:spcAft>
            <a:buNone/>
          </a:pPr>
          <a:r>
            <a:rPr lang="en-US" sz="1000">
              <a:solidFill>
                <a:schemeClr val="dk1"/>
              </a:solidFill>
              <a:latin typeface="Arial Narrow"/>
              <a:ea typeface="Arial Narrow"/>
              <a:cs typeface="Arial Narrow"/>
              <a:sym typeface="Arial Narrow"/>
            </a:rPr>
            <a:t>DIRECTORA DE CONTABILIDAD DE LA SECRETARIA DE FINANZAS Y ADMINISTRACIÓN</a:t>
          </a:r>
          <a:endParaRPr sz="1000">
            <a:latin typeface="Arial Narrow"/>
            <a:ea typeface="Arial Narrow"/>
            <a:cs typeface="Arial Narrow"/>
            <a:sym typeface="Arial Narrow"/>
          </a:endParaRPr>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570828</xdr:colOff>
      <xdr:row>512</xdr:row>
      <xdr:rowOff>61041</xdr:rowOff>
    </xdr:from>
    <xdr:ext cx="2524125" cy="1600200"/>
    <xdr:sp macro="" textlink="">
      <xdr:nvSpPr>
        <xdr:cNvPr id="5" name="Shape 5">
          <a:extLst>
            <a:ext uri="{FF2B5EF4-FFF2-40B4-BE49-F238E27FC236}">
              <a16:creationId xmlns:a16="http://schemas.microsoft.com/office/drawing/2014/main" id="{00000000-0008-0000-0100-000005000000}"/>
            </a:ext>
          </a:extLst>
        </xdr:cNvPr>
        <xdr:cNvSpPr txBox="1"/>
      </xdr:nvSpPr>
      <xdr:spPr>
        <a:xfrm>
          <a:off x="1483082" y="120210196"/>
          <a:ext cx="2524125" cy="16002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REVISO:</a:t>
          </a:r>
          <a:endParaRPr sz="1400"/>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r>
            <a:rPr lang="en-US" sz="1100" b="1">
              <a:solidFill>
                <a:schemeClr val="dk1"/>
              </a:solidFill>
              <a:latin typeface="Calibri"/>
              <a:ea typeface="Calibri"/>
              <a:cs typeface="Calibri"/>
              <a:sym typeface="Calibri"/>
            </a:rPr>
            <a:t>C. MAXIMINO IGLESIAS CARO</a:t>
          </a:r>
          <a:endParaRPr sz="1000"/>
        </a:p>
        <a:p>
          <a:pPr marL="0" lvl="0" indent="0" algn="ctr" rtl="0">
            <a:spcBef>
              <a:spcPts val="0"/>
            </a:spcBef>
            <a:spcAft>
              <a:spcPts val="0"/>
            </a:spcAft>
            <a:buNone/>
          </a:pPr>
          <a:r>
            <a:rPr lang="en-US" sz="1100">
              <a:solidFill>
                <a:schemeClr val="dk1"/>
              </a:solidFill>
              <a:latin typeface="Calibri"/>
              <a:ea typeface="Calibri"/>
              <a:cs typeface="Calibri"/>
              <a:sym typeface="Calibri"/>
            </a:rPr>
            <a:t>DIRECTOR GENERAL DE SERVICIOS E INVENTARIOS</a:t>
          </a:r>
          <a:endParaRPr sz="1000"/>
        </a:p>
      </xdr:txBody>
    </xdr:sp>
    <xdr:clientData fLocksWithSheet="0"/>
  </xdr:oneCellAnchor>
  <xdr:oneCellAnchor>
    <xdr:from>
      <xdr:col>3</xdr:col>
      <xdr:colOff>104775</xdr:colOff>
      <xdr:row>512</xdr:row>
      <xdr:rowOff>0</xdr:rowOff>
    </xdr:from>
    <xdr:ext cx="2543175" cy="1724025"/>
    <xdr:sp macro="" textlink="">
      <xdr:nvSpPr>
        <xdr:cNvPr id="6" name="Shape 6">
          <a:extLst>
            <a:ext uri="{FF2B5EF4-FFF2-40B4-BE49-F238E27FC236}">
              <a16:creationId xmlns:a16="http://schemas.microsoft.com/office/drawing/2014/main" id="{00000000-0008-0000-0100-000006000000}"/>
            </a:ext>
          </a:extLst>
        </xdr:cNvPr>
        <xdr:cNvSpPr txBox="1"/>
      </xdr:nvSpPr>
      <xdr:spPr>
        <a:xfrm>
          <a:off x="4079175" y="2922750"/>
          <a:ext cx="2533650" cy="17145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VALIDO:</a:t>
          </a:r>
          <a:endParaRPr sz="1400"/>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endParaRPr sz="1000">
            <a:latin typeface="Arial Narrow"/>
            <a:ea typeface="Arial Narrow"/>
            <a:cs typeface="Arial Narrow"/>
            <a:sym typeface="Arial Narrow"/>
          </a:endParaRPr>
        </a:p>
        <a:p>
          <a:pPr marL="0" lvl="0" indent="0" algn="ctr" rtl="0">
            <a:spcBef>
              <a:spcPts val="0"/>
            </a:spcBef>
            <a:spcAft>
              <a:spcPts val="0"/>
            </a:spcAft>
            <a:buNone/>
          </a:pPr>
          <a:r>
            <a:rPr lang="en-US" sz="1000" b="1">
              <a:solidFill>
                <a:schemeClr val="dk1"/>
              </a:solidFill>
              <a:latin typeface="Arial Narrow"/>
              <a:ea typeface="Arial Narrow"/>
              <a:cs typeface="Arial Narrow"/>
              <a:sym typeface="Arial Narrow"/>
            </a:rPr>
            <a:t>C. ALMA GABRIELA AGUNDEZ MALDONADO</a:t>
          </a:r>
          <a:endParaRPr sz="1400"/>
        </a:p>
        <a:p>
          <a:pPr marL="0" lvl="0" indent="0" algn="ctr" rtl="0">
            <a:spcBef>
              <a:spcPts val="0"/>
            </a:spcBef>
            <a:spcAft>
              <a:spcPts val="0"/>
            </a:spcAft>
            <a:buNone/>
          </a:pPr>
          <a:r>
            <a:rPr lang="en-US" sz="1000">
              <a:solidFill>
                <a:schemeClr val="dk1"/>
              </a:solidFill>
              <a:latin typeface="Arial Narrow"/>
              <a:ea typeface="Arial Narrow"/>
              <a:cs typeface="Arial Narrow"/>
              <a:sym typeface="Arial Narrow"/>
            </a:rPr>
            <a:t>DIRECTORA DE CONTABILIDAD DE LA SECRETARIA DE FINANZAS Y ADMINISTRACIÓN</a:t>
          </a:r>
          <a:endParaRPr sz="1000">
            <a:latin typeface="Arial Narrow"/>
            <a:ea typeface="Arial Narrow"/>
            <a:cs typeface="Arial Narrow"/>
            <a:sym typeface="Arial Narrow"/>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15240</xdr:colOff>
      <xdr:row>19</xdr:row>
      <xdr:rowOff>15240</xdr:rowOff>
    </xdr:from>
    <xdr:ext cx="2533650" cy="1333500"/>
    <xdr:sp macro="" textlink="">
      <xdr:nvSpPr>
        <xdr:cNvPr id="7" name="Shape 7">
          <a:extLst>
            <a:ext uri="{FF2B5EF4-FFF2-40B4-BE49-F238E27FC236}">
              <a16:creationId xmlns:a16="http://schemas.microsoft.com/office/drawing/2014/main" id="{00000000-0008-0000-0200-000007000000}"/>
            </a:ext>
          </a:extLst>
        </xdr:cNvPr>
        <xdr:cNvSpPr txBox="1"/>
      </xdr:nvSpPr>
      <xdr:spPr>
        <a:xfrm>
          <a:off x="15240" y="3543300"/>
          <a:ext cx="2533650" cy="13335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REVISO:</a:t>
          </a:r>
          <a:endParaRPr sz="900"/>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r>
            <a:rPr lang="en-US" sz="900" b="1">
              <a:solidFill>
                <a:schemeClr val="dk1"/>
              </a:solidFill>
              <a:latin typeface="+mn-lt"/>
              <a:ea typeface="+mn-ea"/>
              <a:cs typeface="+mn-cs"/>
              <a:sym typeface="Calibri"/>
            </a:rPr>
            <a:t>ING. JUAN IGNACIO RIVAS GONZÁLEZ</a:t>
          </a:r>
        </a:p>
        <a:p>
          <a:pPr marL="0" lvl="0" indent="0" algn="ctr" rtl="0">
            <a:spcBef>
              <a:spcPts val="0"/>
            </a:spcBef>
            <a:spcAft>
              <a:spcPts val="0"/>
            </a:spcAft>
            <a:buNone/>
          </a:pPr>
          <a:r>
            <a:rPr lang="en-US" sz="900">
              <a:solidFill>
                <a:schemeClr val="dk1"/>
              </a:solidFill>
              <a:latin typeface="Calibri"/>
              <a:ea typeface="Calibri"/>
              <a:cs typeface="Calibri"/>
              <a:sym typeface="Calibri"/>
            </a:rPr>
            <a:t>DIRECTOR GENERAL DE</a:t>
          </a:r>
          <a:r>
            <a:rPr lang="en-US" sz="900" baseline="0">
              <a:solidFill>
                <a:schemeClr val="dk1"/>
              </a:solidFill>
              <a:latin typeface="Calibri"/>
              <a:ea typeface="Calibri"/>
              <a:cs typeface="Calibri"/>
              <a:sym typeface="Calibri"/>
            </a:rPr>
            <a:t> </a:t>
          </a:r>
        </a:p>
        <a:p>
          <a:pPr marL="0" lvl="0" indent="0" algn="ctr" rtl="0">
            <a:spcBef>
              <a:spcPts val="0"/>
            </a:spcBef>
            <a:spcAft>
              <a:spcPts val="0"/>
            </a:spcAft>
            <a:buNone/>
          </a:pPr>
          <a:r>
            <a:rPr lang="en-US" sz="900" baseline="0">
              <a:solidFill>
                <a:schemeClr val="dk1"/>
              </a:solidFill>
              <a:latin typeface="Calibri"/>
              <a:ea typeface="Calibri"/>
              <a:cs typeface="Calibri"/>
              <a:sym typeface="Calibri"/>
            </a:rPr>
            <a:t>INFORMATICA</a:t>
          </a:r>
          <a:endParaRPr sz="900"/>
        </a:p>
      </xdr:txBody>
    </xdr:sp>
    <xdr:clientData fLocksWithSheet="0"/>
  </xdr:oneCellAnchor>
  <xdr:oneCellAnchor>
    <xdr:from>
      <xdr:col>2</xdr:col>
      <xdr:colOff>1226820</xdr:colOff>
      <xdr:row>19</xdr:row>
      <xdr:rowOff>22861</xdr:rowOff>
    </xdr:from>
    <xdr:ext cx="2505075" cy="1333500"/>
    <xdr:sp macro="" textlink="">
      <xdr:nvSpPr>
        <xdr:cNvPr id="2" name="Shape 4">
          <a:extLst>
            <a:ext uri="{FF2B5EF4-FFF2-40B4-BE49-F238E27FC236}">
              <a16:creationId xmlns:a16="http://schemas.microsoft.com/office/drawing/2014/main" id="{448A6F68-76F4-4C51-A641-1E5DCC309FA4}"/>
            </a:ext>
          </a:extLst>
        </xdr:cNvPr>
        <xdr:cNvSpPr txBox="1"/>
      </xdr:nvSpPr>
      <xdr:spPr>
        <a:xfrm>
          <a:off x="5341620" y="3550921"/>
          <a:ext cx="2505075" cy="13335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VALIDO:</a:t>
          </a:r>
          <a:endParaRPr sz="900"/>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C. ALMA GABRIELA AGUNDEZ MALDONADO</a:t>
          </a:r>
          <a:endParaRPr sz="900"/>
        </a:p>
        <a:p>
          <a:pPr marL="0" lvl="0" indent="0" algn="ctr" rtl="0">
            <a:spcBef>
              <a:spcPts val="0"/>
            </a:spcBef>
            <a:spcAft>
              <a:spcPts val="0"/>
            </a:spcAft>
            <a:buNone/>
          </a:pPr>
          <a:r>
            <a:rPr lang="en-US" sz="900">
              <a:solidFill>
                <a:schemeClr val="dk1"/>
              </a:solidFill>
              <a:latin typeface="Arial Narrow"/>
              <a:ea typeface="Arial Narrow"/>
              <a:cs typeface="Arial Narrow"/>
              <a:sym typeface="Arial Narrow"/>
            </a:rPr>
            <a:t>DIRECTORA DE CONTABILIDAD DE LA SECRETARIA DE FINANZAS Y ADMINISTRACIÓN</a:t>
          </a:r>
          <a:endParaRPr sz="900">
            <a:latin typeface="Arial Narrow"/>
            <a:ea typeface="Arial Narrow"/>
            <a:cs typeface="Arial Narrow"/>
            <a:sym typeface="Arial Narrow"/>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88</xdr:row>
      <xdr:rowOff>0</xdr:rowOff>
    </xdr:from>
    <xdr:ext cx="2533650" cy="1333500"/>
    <xdr:sp macro="" textlink="">
      <xdr:nvSpPr>
        <xdr:cNvPr id="2" name="Shape 7">
          <a:extLst>
            <a:ext uri="{FF2B5EF4-FFF2-40B4-BE49-F238E27FC236}">
              <a16:creationId xmlns:a16="http://schemas.microsoft.com/office/drawing/2014/main" id="{259680C2-AB87-41C6-A6E8-76C7A2DBDD33}"/>
            </a:ext>
          </a:extLst>
        </xdr:cNvPr>
        <xdr:cNvSpPr txBox="1"/>
      </xdr:nvSpPr>
      <xdr:spPr>
        <a:xfrm>
          <a:off x="1577788" y="26876188"/>
          <a:ext cx="2533650" cy="13335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REVISO:</a:t>
          </a:r>
          <a:endParaRPr sz="900"/>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r>
            <a:rPr lang="en-US" sz="900" b="1">
              <a:solidFill>
                <a:schemeClr val="dk1"/>
              </a:solidFill>
              <a:latin typeface="+mn-lt"/>
              <a:ea typeface="+mn-ea"/>
              <a:cs typeface="+mn-cs"/>
              <a:sym typeface="Calibri"/>
            </a:rPr>
            <a:t>ING. JUAN IGNACIO RIVAS GONZÁLEZ</a:t>
          </a:r>
        </a:p>
        <a:p>
          <a:pPr marL="0" lvl="0" indent="0" algn="ctr" rtl="0">
            <a:spcBef>
              <a:spcPts val="0"/>
            </a:spcBef>
            <a:spcAft>
              <a:spcPts val="0"/>
            </a:spcAft>
            <a:buNone/>
          </a:pPr>
          <a:r>
            <a:rPr lang="en-US" sz="900">
              <a:solidFill>
                <a:schemeClr val="dk1"/>
              </a:solidFill>
              <a:latin typeface="Calibri"/>
              <a:ea typeface="Calibri"/>
              <a:cs typeface="Calibri"/>
              <a:sym typeface="Calibri"/>
            </a:rPr>
            <a:t>DIRECTOR GENERAL DE</a:t>
          </a:r>
          <a:r>
            <a:rPr lang="en-US" sz="900" baseline="0">
              <a:solidFill>
                <a:schemeClr val="dk1"/>
              </a:solidFill>
              <a:latin typeface="Calibri"/>
              <a:ea typeface="Calibri"/>
              <a:cs typeface="Calibri"/>
              <a:sym typeface="Calibri"/>
            </a:rPr>
            <a:t> </a:t>
          </a:r>
        </a:p>
        <a:p>
          <a:pPr marL="0" lvl="0" indent="0" algn="ctr" rtl="0">
            <a:spcBef>
              <a:spcPts val="0"/>
            </a:spcBef>
            <a:spcAft>
              <a:spcPts val="0"/>
            </a:spcAft>
            <a:buNone/>
          </a:pPr>
          <a:r>
            <a:rPr lang="en-US" sz="900" baseline="0">
              <a:solidFill>
                <a:schemeClr val="dk1"/>
              </a:solidFill>
              <a:latin typeface="Calibri"/>
              <a:ea typeface="Calibri"/>
              <a:cs typeface="Calibri"/>
              <a:sym typeface="Calibri"/>
            </a:rPr>
            <a:t>INFORMATICA</a:t>
          </a:r>
          <a:endParaRPr sz="900"/>
        </a:p>
      </xdr:txBody>
    </xdr:sp>
    <xdr:clientData fLocksWithSheet="0"/>
  </xdr:oneCellAnchor>
  <xdr:oneCellAnchor>
    <xdr:from>
      <xdr:col>3</xdr:col>
      <xdr:colOff>2197697</xdr:colOff>
      <xdr:row>88</xdr:row>
      <xdr:rowOff>7621</xdr:rowOff>
    </xdr:from>
    <xdr:ext cx="2505075" cy="1333500"/>
    <xdr:sp macro="" textlink="">
      <xdr:nvSpPr>
        <xdr:cNvPr id="3" name="Shape 4">
          <a:extLst>
            <a:ext uri="{FF2B5EF4-FFF2-40B4-BE49-F238E27FC236}">
              <a16:creationId xmlns:a16="http://schemas.microsoft.com/office/drawing/2014/main" id="{AC770A1C-8340-4FC6-812B-92C1E5E51945}"/>
            </a:ext>
          </a:extLst>
        </xdr:cNvPr>
        <xdr:cNvSpPr txBox="1"/>
      </xdr:nvSpPr>
      <xdr:spPr>
        <a:xfrm>
          <a:off x="6904168" y="26883809"/>
          <a:ext cx="2505075" cy="13335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VALIDO:</a:t>
          </a:r>
          <a:endParaRPr sz="900"/>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endParaRPr sz="900">
            <a:latin typeface="Arial Narrow"/>
            <a:ea typeface="Arial Narrow"/>
            <a:cs typeface="Arial Narrow"/>
            <a:sym typeface="Arial Narrow"/>
          </a:endParaRPr>
        </a:p>
        <a:p>
          <a:pPr marL="0" lvl="0" indent="0" algn="ctr" rtl="0">
            <a:spcBef>
              <a:spcPts val="0"/>
            </a:spcBef>
            <a:spcAft>
              <a:spcPts val="0"/>
            </a:spcAft>
            <a:buNone/>
          </a:pPr>
          <a:r>
            <a:rPr lang="en-US" sz="900" b="1">
              <a:solidFill>
                <a:schemeClr val="dk1"/>
              </a:solidFill>
              <a:latin typeface="Arial Narrow"/>
              <a:ea typeface="Arial Narrow"/>
              <a:cs typeface="Arial Narrow"/>
              <a:sym typeface="Arial Narrow"/>
            </a:rPr>
            <a:t>C. ALMA GABRIELA AGUNDEZ MALDONADO</a:t>
          </a:r>
          <a:endParaRPr sz="900"/>
        </a:p>
        <a:p>
          <a:pPr marL="0" lvl="0" indent="0" algn="ctr" rtl="0">
            <a:spcBef>
              <a:spcPts val="0"/>
            </a:spcBef>
            <a:spcAft>
              <a:spcPts val="0"/>
            </a:spcAft>
            <a:buNone/>
          </a:pPr>
          <a:r>
            <a:rPr lang="en-US" sz="900">
              <a:solidFill>
                <a:schemeClr val="dk1"/>
              </a:solidFill>
              <a:latin typeface="Arial Narrow"/>
              <a:ea typeface="Arial Narrow"/>
              <a:cs typeface="Arial Narrow"/>
              <a:sym typeface="Arial Narrow"/>
            </a:rPr>
            <a:t>DIRECTORA DE CONTABILIDAD DE LA SECRETARIA DE FINANZAS Y ADMINISTRACIÓN</a:t>
          </a:r>
          <a:endParaRPr sz="900">
            <a:latin typeface="Arial Narrow"/>
            <a:ea typeface="Arial Narrow"/>
            <a:cs typeface="Arial Narrow"/>
            <a:sym typeface="Arial Narrow"/>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0B318-6CE5-4565-A0B7-D01853400972}">
  <dimension ref="A1:F35"/>
  <sheetViews>
    <sheetView zoomScale="130" zoomScaleNormal="130" workbookViewId="0">
      <selection activeCell="A5" sqref="A5"/>
    </sheetView>
  </sheetViews>
  <sheetFormatPr baseColWidth="10" defaultColWidth="11.44140625" defaultRowHeight="10.199999999999999" x14ac:dyDescent="0.2"/>
  <cols>
    <col min="1" max="1" width="9.88671875" style="170" customWidth="1"/>
    <col min="2" max="2" width="61.33203125" style="170" bestFit="1" customWidth="1"/>
    <col min="3" max="4" width="13.44140625" style="170" bestFit="1" customWidth="1"/>
    <col min="5" max="5" width="19.6640625" style="170" bestFit="1" customWidth="1"/>
    <col min="6" max="6" width="21.6640625" style="170" customWidth="1"/>
    <col min="7" max="16384" width="11.44140625" style="170"/>
  </cols>
  <sheetData>
    <row r="1" spans="1:6" ht="15.6" x14ac:dyDescent="0.3">
      <c r="A1" s="328" t="s">
        <v>580</v>
      </c>
      <c r="B1" s="328"/>
      <c r="C1" s="328"/>
      <c r="D1" s="328"/>
      <c r="E1" s="328"/>
    </row>
    <row r="3" spans="1:6" x14ac:dyDescent="0.2">
      <c r="A3" s="171" t="s">
        <v>0</v>
      </c>
      <c r="B3" s="171" t="s">
        <v>581</v>
      </c>
    </row>
    <row r="4" spans="1:6" x14ac:dyDescent="0.2">
      <c r="A4" s="171" t="s">
        <v>582</v>
      </c>
    </row>
    <row r="5" spans="1:6" x14ac:dyDescent="0.2">
      <c r="A5" s="171" t="s">
        <v>583</v>
      </c>
    </row>
    <row r="7" spans="1:6" s="171" customFormat="1" x14ac:dyDescent="0.2">
      <c r="A7" s="171" t="s">
        <v>2</v>
      </c>
    </row>
    <row r="8" spans="1:6" s="171" customFormat="1" x14ac:dyDescent="0.2">
      <c r="A8" s="171" t="s">
        <v>3</v>
      </c>
    </row>
    <row r="9" spans="1:6" s="171" customFormat="1" x14ac:dyDescent="0.2">
      <c r="A9" s="171" t="s">
        <v>584</v>
      </c>
    </row>
    <row r="10" spans="1:6" s="171" customFormat="1" x14ac:dyDescent="0.2">
      <c r="C10" s="172"/>
      <c r="D10" s="172"/>
      <c r="E10" s="172"/>
    </row>
    <row r="11" spans="1:6" s="175" customFormat="1" ht="23.4" x14ac:dyDescent="0.3">
      <c r="A11" s="173" t="s">
        <v>5</v>
      </c>
      <c r="B11" s="173" t="s">
        <v>6</v>
      </c>
      <c r="C11" s="174" t="s">
        <v>585</v>
      </c>
      <c r="D11" s="174" t="s">
        <v>586</v>
      </c>
      <c r="E11" s="174" t="s">
        <v>587</v>
      </c>
    </row>
    <row r="12" spans="1:6" s="171" customFormat="1" x14ac:dyDescent="0.2">
      <c r="A12" s="173"/>
      <c r="B12" s="176"/>
      <c r="C12" s="177"/>
      <c r="D12" s="177"/>
      <c r="E12" s="177"/>
    </row>
    <row r="13" spans="1:6" s="171" customFormat="1" ht="13.8" x14ac:dyDescent="0.2">
      <c r="A13" s="178" t="s">
        <v>588</v>
      </c>
      <c r="B13" s="179" t="s">
        <v>589</v>
      </c>
      <c r="C13" s="180">
        <v>3594957540.73</v>
      </c>
      <c r="D13" s="180">
        <v>4348926063.0200005</v>
      </c>
      <c r="E13" s="181">
        <f>+D13-C13</f>
        <v>753968522.29000044</v>
      </c>
      <c r="F13" s="182"/>
    </row>
    <row r="14" spans="1:6" s="171" customFormat="1" x14ac:dyDescent="0.2">
      <c r="A14" s="173"/>
      <c r="B14" s="176"/>
      <c r="C14" s="177"/>
      <c r="D14" s="177"/>
      <c r="E14" s="177"/>
    </row>
    <row r="15" spans="1:6" s="120" customFormat="1" ht="13.2" x14ac:dyDescent="0.3">
      <c r="A15" s="183" t="s">
        <v>590</v>
      </c>
      <c r="B15" s="184" t="s">
        <v>591</v>
      </c>
      <c r="C15" s="185">
        <f>+C16</f>
        <v>12300000</v>
      </c>
      <c r="D15" s="185">
        <v>63249343.299999997</v>
      </c>
      <c r="E15" s="185">
        <f>+E16</f>
        <v>50949343.299999997</v>
      </c>
    </row>
    <row r="16" spans="1:6" x14ac:dyDescent="0.2">
      <c r="A16" s="186" t="s">
        <v>592</v>
      </c>
      <c r="B16" s="187" t="s">
        <v>593</v>
      </c>
      <c r="C16" s="188">
        <v>12300000</v>
      </c>
      <c r="D16" s="188">
        <v>63249343.299999997</v>
      </c>
      <c r="E16" s="189">
        <f>+D16-C16</f>
        <v>50949343.299999997</v>
      </c>
      <c r="F16" s="190"/>
    </row>
    <row r="17" spans="1:6" x14ac:dyDescent="0.2">
      <c r="A17" s="191"/>
      <c r="B17" s="192"/>
      <c r="C17" s="193"/>
      <c r="D17" s="193"/>
      <c r="E17" s="194"/>
    </row>
    <row r="18" spans="1:6" s="120" customFormat="1" ht="13.2" x14ac:dyDescent="0.3">
      <c r="A18" s="183" t="s">
        <v>594</v>
      </c>
      <c r="B18" s="184" t="s">
        <v>595</v>
      </c>
      <c r="C18" s="185">
        <v>2682923904.3299999</v>
      </c>
      <c r="D18" s="185">
        <v>3385943083.3200002</v>
      </c>
      <c r="E18" s="185">
        <f>+D18-C18</f>
        <v>703019178.99000025</v>
      </c>
    </row>
    <row r="19" spans="1:6" x14ac:dyDescent="0.2">
      <c r="A19" s="195" t="s">
        <v>596</v>
      </c>
      <c r="B19" s="196" t="s">
        <v>597</v>
      </c>
      <c r="C19" s="197">
        <v>280498334.26999998</v>
      </c>
      <c r="D19" s="197">
        <v>504061530.11000001</v>
      </c>
      <c r="E19" s="198">
        <f>+D19-C19</f>
        <v>223563195.84000003</v>
      </c>
      <c r="F19" s="190"/>
    </row>
    <row r="20" spans="1:6" x14ac:dyDescent="0.2">
      <c r="A20" s="199" t="s">
        <v>598</v>
      </c>
      <c r="B20" s="200" t="s">
        <v>599</v>
      </c>
      <c r="C20" s="201">
        <v>2123526998.3299999</v>
      </c>
      <c r="D20" s="201">
        <v>2523003540.21</v>
      </c>
      <c r="E20" s="202">
        <f t="shared" ref="E20:E23" si="0">+D20-C20</f>
        <v>399476541.88000011</v>
      </c>
      <c r="F20" s="190"/>
    </row>
    <row r="21" spans="1:6" x14ac:dyDescent="0.2">
      <c r="A21" s="199" t="s">
        <v>600</v>
      </c>
      <c r="B21" s="200" t="s">
        <v>601</v>
      </c>
      <c r="C21" s="201">
        <v>161873343.93000001</v>
      </c>
      <c r="D21" s="201">
        <v>238644396.93000001</v>
      </c>
      <c r="E21" s="202">
        <f t="shared" si="0"/>
        <v>76771053</v>
      </c>
      <c r="F21" s="190"/>
    </row>
    <row r="22" spans="1:6" x14ac:dyDescent="0.2">
      <c r="A22" s="199" t="s">
        <v>602</v>
      </c>
      <c r="B22" s="200" t="s">
        <v>603</v>
      </c>
      <c r="C22" s="201">
        <v>18000605.460000001</v>
      </c>
      <c r="D22" s="201">
        <v>18287577.98</v>
      </c>
      <c r="E22" s="202">
        <f t="shared" si="0"/>
        <v>286972.51999999955</v>
      </c>
      <c r="F22" s="190"/>
    </row>
    <row r="23" spans="1:6" x14ac:dyDescent="0.2">
      <c r="A23" s="203" t="s">
        <v>604</v>
      </c>
      <c r="B23" s="204" t="s">
        <v>605</v>
      </c>
      <c r="C23" s="205">
        <v>0</v>
      </c>
      <c r="D23" s="205">
        <v>2921415.75</v>
      </c>
      <c r="E23" s="206">
        <f t="shared" si="0"/>
        <v>2921415.75</v>
      </c>
      <c r="F23" s="190"/>
    </row>
    <row r="24" spans="1:6" x14ac:dyDescent="0.2">
      <c r="A24" s="207"/>
      <c r="B24" s="208"/>
      <c r="C24" s="209"/>
      <c r="D24" s="209"/>
      <c r="E24" s="210"/>
    </row>
    <row r="25" spans="1:6" x14ac:dyDescent="0.2">
      <c r="A25" s="207"/>
      <c r="B25" s="208"/>
      <c r="C25" s="209"/>
      <c r="D25" s="209"/>
      <c r="E25" s="210"/>
    </row>
    <row r="26" spans="1:6" x14ac:dyDescent="0.2">
      <c r="A26" s="207"/>
      <c r="B26" s="208"/>
      <c r="C26" s="209"/>
      <c r="D26" s="209"/>
      <c r="E26" s="210"/>
    </row>
    <row r="27" spans="1:6" x14ac:dyDescent="0.2">
      <c r="A27" s="207"/>
      <c r="B27" s="208"/>
      <c r="C27" s="209"/>
      <c r="D27" s="209"/>
      <c r="E27" s="210"/>
    </row>
    <row r="28" spans="1:6" x14ac:dyDescent="0.2">
      <c r="A28" s="211" t="s">
        <v>606</v>
      </c>
      <c r="B28" s="211"/>
      <c r="C28" s="211"/>
      <c r="D28" s="211"/>
      <c r="E28" s="211"/>
      <c r="F28" s="211"/>
    </row>
    <row r="29" spans="1:6" x14ac:dyDescent="0.2">
      <c r="A29" s="171" t="s">
        <v>607</v>
      </c>
      <c r="B29" s="171"/>
      <c r="C29" s="171"/>
      <c r="D29" s="171"/>
      <c r="E29" s="171"/>
      <c r="F29" s="171"/>
    </row>
    <row r="30" spans="1:6" x14ac:dyDescent="0.2">
      <c r="E30" s="212"/>
    </row>
    <row r="31" spans="1:6" ht="20.25" customHeight="1" x14ac:dyDescent="0.2">
      <c r="A31" s="329"/>
      <c r="B31" s="329"/>
      <c r="C31" s="213"/>
      <c r="D31" s="329"/>
      <c r="E31" s="329"/>
    </row>
    <row r="32" spans="1:6" ht="18" customHeight="1" x14ac:dyDescent="0.25">
      <c r="D32" s="122"/>
      <c r="E32" s="122"/>
    </row>
    <row r="33" spans="4:5" ht="13.8" x14ac:dyDescent="0.25">
      <c r="D33" s="122"/>
      <c r="E33" s="122"/>
    </row>
    <row r="34" spans="4:5" ht="13.2" x14ac:dyDescent="0.3">
      <c r="D34" s="330"/>
      <c r="E34" s="330"/>
    </row>
    <row r="35" spans="4:5" ht="13.2" x14ac:dyDescent="0.3">
      <c r="D35" s="330"/>
      <c r="E35" s="330"/>
    </row>
  </sheetData>
  <mergeCells count="5">
    <mergeCell ref="A1:E1"/>
    <mergeCell ref="A31:B31"/>
    <mergeCell ref="D31:E31"/>
    <mergeCell ref="D34:E34"/>
    <mergeCell ref="D35:E35"/>
  </mergeCells>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BE8E2-B220-4006-8721-7FF17B424278}">
  <dimension ref="A2:R1630"/>
  <sheetViews>
    <sheetView view="pageBreakPreview" topLeftCell="A1600" zoomScale="55" zoomScaleNormal="70" zoomScaleSheetLayoutView="55" workbookViewId="0">
      <selection activeCell="O1126" sqref="O1126"/>
    </sheetView>
  </sheetViews>
  <sheetFormatPr baseColWidth="10" defaultColWidth="11.44140625" defaultRowHeight="13.8" outlineLevelRow="2" x14ac:dyDescent="0.3"/>
  <cols>
    <col min="1" max="1" width="19" style="216" customWidth="1"/>
    <col min="2" max="2" width="14.33203125" style="216" customWidth="1"/>
    <col min="3" max="3" width="50.109375" style="218" customWidth="1"/>
    <col min="4" max="4" width="17.44140625" style="216" customWidth="1"/>
    <col min="5" max="5" width="37.44140625" style="216" customWidth="1"/>
    <col min="6" max="6" width="18.88671875" style="216" customWidth="1"/>
    <col min="7" max="7" width="8.6640625" style="216" bestFit="1" customWidth="1"/>
    <col min="8" max="8" width="8.109375" style="216" bestFit="1" customWidth="1"/>
    <col min="9" max="9" width="8.6640625" style="216" bestFit="1" customWidth="1"/>
    <col min="10" max="10" width="12.6640625" style="217" bestFit="1" customWidth="1"/>
    <col min="11" max="11" width="11.88671875" style="217" bestFit="1" customWidth="1"/>
    <col min="12" max="12" width="13.33203125" style="217" bestFit="1" customWidth="1"/>
    <col min="13" max="13" width="13.6640625" style="217" customWidth="1"/>
    <col min="14" max="14" width="15.33203125" style="217" customWidth="1"/>
    <col min="15" max="16" width="16" style="216" customWidth="1"/>
    <col min="17" max="17" width="28" style="216" bestFit="1" customWidth="1"/>
    <col min="18" max="18" width="34.88671875" style="216" bestFit="1" customWidth="1"/>
    <col min="19" max="16384" width="11.44140625" style="216"/>
  </cols>
  <sheetData>
    <row r="2" spans="1:18" x14ac:dyDescent="0.3">
      <c r="A2" s="214" t="s">
        <v>0</v>
      </c>
      <c r="B2" s="304" t="s">
        <v>19</v>
      </c>
      <c r="C2" s="304"/>
      <c r="D2" s="304"/>
    </row>
    <row r="3" spans="1:18" x14ac:dyDescent="0.3">
      <c r="A3" s="214" t="s">
        <v>582</v>
      </c>
    </row>
    <row r="4" spans="1:18" x14ac:dyDescent="0.3">
      <c r="A4" s="214" t="s">
        <v>608</v>
      </c>
    </row>
    <row r="5" spans="1:18" x14ac:dyDescent="0.3">
      <c r="A5" s="214"/>
    </row>
    <row r="6" spans="1:18" x14ac:dyDescent="0.3">
      <c r="A6" s="219" t="s">
        <v>2</v>
      </c>
      <c r="B6" s="220"/>
      <c r="C6" s="221"/>
      <c r="D6" s="222"/>
      <c r="E6" s="222"/>
      <c r="F6" s="222"/>
      <c r="G6" s="222"/>
      <c r="H6" s="222"/>
      <c r="I6" s="222"/>
      <c r="J6" s="223"/>
      <c r="K6" s="223"/>
      <c r="L6" s="223"/>
      <c r="M6" s="223"/>
      <c r="N6" s="223"/>
      <c r="O6" s="222"/>
      <c r="P6" s="222"/>
      <c r="Q6" s="222"/>
      <c r="R6" s="222"/>
    </row>
    <row r="7" spans="1:18" x14ac:dyDescent="0.3">
      <c r="A7" s="219" t="s">
        <v>3</v>
      </c>
      <c r="B7" s="220"/>
      <c r="C7" s="221"/>
      <c r="D7" s="222"/>
      <c r="E7" s="222"/>
      <c r="F7" s="222"/>
      <c r="G7" s="222"/>
      <c r="H7" s="222"/>
      <c r="I7" s="222"/>
      <c r="J7" s="223"/>
      <c r="K7" s="223"/>
      <c r="L7" s="223"/>
      <c r="M7" s="223"/>
      <c r="N7" s="223"/>
      <c r="O7" s="222"/>
      <c r="P7" s="222"/>
      <c r="Q7" s="222"/>
      <c r="R7" s="222"/>
    </row>
    <row r="8" spans="1:18" x14ac:dyDescent="0.3">
      <c r="A8" s="219" t="s">
        <v>609</v>
      </c>
      <c r="B8" s="220"/>
      <c r="C8" s="221"/>
      <c r="D8" s="222"/>
      <c r="E8" s="222"/>
      <c r="F8" s="222"/>
      <c r="G8" s="222"/>
      <c r="H8" s="222"/>
      <c r="I8" s="222"/>
      <c r="J8" s="223"/>
      <c r="K8" s="223"/>
      <c r="L8" s="223"/>
      <c r="M8" s="223"/>
      <c r="N8" s="223"/>
      <c r="O8" s="222"/>
      <c r="P8" s="222"/>
      <c r="Q8" s="222"/>
      <c r="R8" s="222"/>
    </row>
    <row r="9" spans="1:18" x14ac:dyDescent="0.3">
      <c r="A9" s="224" t="s">
        <v>610</v>
      </c>
      <c r="B9" s="323" t="s">
        <v>611</v>
      </c>
      <c r="C9" s="323"/>
      <c r="D9" s="222"/>
      <c r="E9" s="222"/>
      <c r="F9" s="222"/>
      <c r="G9" s="222"/>
      <c r="H9" s="222"/>
      <c r="I9" s="222"/>
      <c r="J9" s="223"/>
      <c r="K9" s="223"/>
      <c r="L9" s="223"/>
      <c r="M9" s="223"/>
      <c r="N9" s="223"/>
      <c r="O9" s="222"/>
      <c r="P9" s="222"/>
      <c r="Q9" s="222"/>
      <c r="R9" s="222"/>
    </row>
    <row r="11" spans="1:18" outlineLevel="1" x14ac:dyDescent="0.3">
      <c r="A11" s="326" t="s">
        <v>24</v>
      </c>
      <c r="B11" s="326" t="s">
        <v>25</v>
      </c>
      <c r="C11" s="327" t="s">
        <v>612</v>
      </c>
      <c r="D11" s="326" t="s">
        <v>613</v>
      </c>
      <c r="E11" s="326" t="s">
        <v>27</v>
      </c>
      <c r="F11" s="326" t="s">
        <v>28</v>
      </c>
      <c r="G11" s="326"/>
      <c r="H11" s="326" t="s">
        <v>614</v>
      </c>
      <c r="I11" s="326"/>
      <c r="J11" s="326"/>
      <c r="K11" s="324" t="s">
        <v>615</v>
      </c>
      <c r="L11" s="324" t="s">
        <v>616</v>
      </c>
      <c r="M11" s="324" t="s">
        <v>617</v>
      </c>
      <c r="N11" s="324" t="s">
        <v>618</v>
      </c>
      <c r="O11" s="326" t="s">
        <v>619</v>
      </c>
      <c r="P11" s="326" t="s">
        <v>36</v>
      </c>
      <c r="Q11" s="326" t="s">
        <v>32</v>
      </c>
      <c r="R11" s="326" t="s">
        <v>620</v>
      </c>
    </row>
    <row r="12" spans="1:18" outlineLevel="1" x14ac:dyDescent="0.3">
      <c r="A12" s="326"/>
      <c r="B12" s="326"/>
      <c r="C12" s="327"/>
      <c r="D12" s="326"/>
      <c r="E12" s="326"/>
      <c r="F12" s="225" t="s">
        <v>33</v>
      </c>
      <c r="G12" s="225" t="s">
        <v>34</v>
      </c>
      <c r="H12" s="225" t="s">
        <v>33</v>
      </c>
      <c r="I12" s="225" t="s">
        <v>34</v>
      </c>
      <c r="J12" s="226" t="s">
        <v>35</v>
      </c>
      <c r="K12" s="325"/>
      <c r="L12" s="325"/>
      <c r="M12" s="325"/>
      <c r="N12" s="325"/>
      <c r="O12" s="326"/>
      <c r="P12" s="326"/>
      <c r="Q12" s="326"/>
      <c r="R12" s="326"/>
    </row>
    <row r="13" spans="1:18" ht="83.4" customHeight="1" outlineLevel="1" x14ac:dyDescent="0.3">
      <c r="A13" s="144"/>
      <c r="B13" s="144"/>
      <c r="C13" s="227" t="s">
        <v>621</v>
      </c>
      <c r="D13" s="227"/>
      <c r="E13" s="228" t="s">
        <v>622</v>
      </c>
      <c r="F13" s="229" t="s">
        <v>623</v>
      </c>
      <c r="G13" s="230">
        <v>45898</v>
      </c>
      <c r="H13" s="144">
        <v>47260</v>
      </c>
      <c r="I13" s="231">
        <v>45897</v>
      </c>
      <c r="J13" s="232">
        <v>11824671.65</v>
      </c>
      <c r="K13" s="232">
        <v>0</v>
      </c>
      <c r="L13" s="232">
        <v>0</v>
      </c>
      <c r="M13" s="232">
        <v>0</v>
      </c>
      <c r="N13" s="232">
        <f>+J13+K13+L13-M13</f>
        <v>11824671.65</v>
      </c>
      <c r="O13" s="144" t="s">
        <v>624</v>
      </c>
      <c r="P13" s="144" t="s">
        <v>625</v>
      </c>
      <c r="Q13" s="144"/>
      <c r="R13" s="144"/>
    </row>
    <row r="14" spans="1:18" ht="83.4" customHeight="1" outlineLevel="1" x14ac:dyDescent="0.3">
      <c r="A14" s="144"/>
      <c r="B14" s="144"/>
      <c r="C14" s="227" t="s">
        <v>626</v>
      </c>
      <c r="D14" s="227"/>
      <c r="E14" s="228" t="s">
        <v>622</v>
      </c>
      <c r="F14" s="229" t="s">
        <v>627</v>
      </c>
      <c r="G14" s="230">
        <v>45905</v>
      </c>
      <c r="H14" s="144">
        <v>47391</v>
      </c>
      <c r="I14" s="231">
        <v>45904</v>
      </c>
      <c r="J14" s="232">
        <v>11824671.65</v>
      </c>
      <c r="K14" s="232">
        <v>0</v>
      </c>
      <c r="L14" s="232">
        <v>0</v>
      </c>
      <c r="M14" s="232">
        <v>0</v>
      </c>
      <c r="N14" s="232">
        <f t="shared" ref="N14:N47" si="0">+J14+K14+L14-M14</f>
        <v>11824671.65</v>
      </c>
      <c r="O14" s="144" t="s">
        <v>624</v>
      </c>
      <c r="P14" s="144" t="s">
        <v>625</v>
      </c>
      <c r="Q14" s="144"/>
      <c r="R14" s="144"/>
    </row>
    <row r="15" spans="1:18" ht="83.4" customHeight="1" outlineLevel="1" x14ac:dyDescent="0.3">
      <c r="A15" s="144"/>
      <c r="B15" s="144"/>
      <c r="C15" s="227" t="s">
        <v>628</v>
      </c>
      <c r="D15" s="227"/>
      <c r="E15" s="228" t="s">
        <v>622</v>
      </c>
      <c r="F15" s="229" t="s">
        <v>629</v>
      </c>
      <c r="G15" s="230">
        <v>46020</v>
      </c>
      <c r="H15" s="144">
        <v>48571</v>
      </c>
      <c r="I15" s="231">
        <v>46013</v>
      </c>
      <c r="J15" s="232">
        <v>10000000</v>
      </c>
      <c r="K15" s="232">
        <v>0</v>
      </c>
      <c r="L15" s="232">
        <v>0</v>
      </c>
      <c r="M15" s="232">
        <v>0</v>
      </c>
      <c r="N15" s="232">
        <f t="shared" si="0"/>
        <v>10000000</v>
      </c>
      <c r="O15" s="144" t="s">
        <v>624</v>
      </c>
      <c r="P15" s="144" t="s">
        <v>625</v>
      </c>
      <c r="Q15" s="144"/>
      <c r="R15" s="144"/>
    </row>
    <row r="16" spans="1:18" ht="83.4" customHeight="1" outlineLevel="1" x14ac:dyDescent="0.3">
      <c r="A16" s="144" t="s">
        <v>233</v>
      </c>
      <c r="B16" s="144">
        <v>1</v>
      </c>
      <c r="C16" s="227" t="s">
        <v>630</v>
      </c>
      <c r="D16" s="144" t="s">
        <v>631</v>
      </c>
      <c r="E16" s="228" t="s">
        <v>632</v>
      </c>
      <c r="F16" s="229" t="s">
        <v>633</v>
      </c>
      <c r="G16" s="230">
        <v>45919</v>
      </c>
      <c r="H16" s="144">
        <v>6</v>
      </c>
      <c r="I16" s="231">
        <v>45890</v>
      </c>
      <c r="J16" s="232">
        <v>1081250</v>
      </c>
      <c r="K16" s="232">
        <v>0</v>
      </c>
      <c r="L16" s="232">
        <v>0</v>
      </c>
      <c r="M16" s="232">
        <v>0</v>
      </c>
      <c r="N16" s="232">
        <f t="shared" si="0"/>
        <v>1081250</v>
      </c>
      <c r="O16" s="144" t="s">
        <v>624</v>
      </c>
      <c r="P16" s="144" t="s">
        <v>625</v>
      </c>
      <c r="Q16" s="144"/>
      <c r="R16" s="144" t="s">
        <v>634</v>
      </c>
    </row>
    <row r="17" spans="1:18" ht="83.4" customHeight="1" outlineLevel="1" x14ac:dyDescent="0.3">
      <c r="A17" s="144" t="s">
        <v>233</v>
      </c>
      <c r="B17" s="144">
        <v>1</v>
      </c>
      <c r="C17" s="227" t="s">
        <v>635</v>
      </c>
      <c r="D17" s="144" t="s">
        <v>631</v>
      </c>
      <c r="E17" s="228" t="s">
        <v>632</v>
      </c>
      <c r="F17" s="229" t="s">
        <v>636</v>
      </c>
      <c r="G17" s="230">
        <v>45922</v>
      </c>
      <c r="H17" s="144">
        <v>6</v>
      </c>
      <c r="I17" s="231">
        <v>45890</v>
      </c>
      <c r="J17" s="232">
        <v>135156.25</v>
      </c>
      <c r="K17" s="232">
        <v>0</v>
      </c>
      <c r="L17" s="232">
        <v>0</v>
      </c>
      <c r="M17" s="232">
        <v>0</v>
      </c>
      <c r="N17" s="232">
        <f t="shared" si="0"/>
        <v>135156.25</v>
      </c>
      <c r="O17" s="144" t="s">
        <v>624</v>
      </c>
      <c r="P17" s="144" t="s">
        <v>625</v>
      </c>
      <c r="Q17" s="144"/>
      <c r="R17" s="144" t="s">
        <v>634</v>
      </c>
    </row>
    <row r="18" spans="1:18" ht="83.4" customHeight="1" outlineLevel="1" x14ac:dyDescent="0.3">
      <c r="A18" s="144" t="s">
        <v>233</v>
      </c>
      <c r="B18" s="144">
        <v>1</v>
      </c>
      <c r="C18" s="227" t="s">
        <v>637</v>
      </c>
      <c r="D18" s="144" t="s">
        <v>631</v>
      </c>
      <c r="E18" s="228" t="s">
        <v>632</v>
      </c>
      <c r="F18" s="229" t="s">
        <v>638</v>
      </c>
      <c r="G18" s="230">
        <v>45922</v>
      </c>
      <c r="H18" s="144">
        <v>6</v>
      </c>
      <c r="I18" s="231">
        <v>45890</v>
      </c>
      <c r="J18" s="232">
        <v>135156.25</v>
      </c>
      <c r="K18" s="232">
        <v>0</v>
      </c>
      <c r="L18" s="232">
        <v>0</v>
      </c>
      <c r="M18" s="232">
        <v>0</v>
      </c>
      <c r="N18" s="232">
        <f t="shared" si="0"/>
        <v>135156.25</v>
      </c>
      <c r="O18" s="144" t="s">
        <v>624</v>
      </c>
      <c r="P18" s="144" t="s">
        <v>625</v>
      </c>
      <c r="Q18" s="144"/>
      <c r="R18" s="144" t="s">
        <v>634</v>
      </c>
    </row>
    <row r="19" spans="1:18" ht="83.4" customHeight="1" outlineLevel="1" x14ac:dyDescent="0.3">
      <c r="A19" s="144" t="s">
        <v>233</v>
      </c>
      <c r="B19" s="144">
        <v>1</v>
      </c>
      <c r="C19" s="227" t="s">
        <v>639</v>
      </c>
      <c r="D19" s="144" t="s">
        <v>631</v>
      </c>
      <c r="E19" s="228" t="s">
        <v>632</v>
      </c>
      <c r="F19" s="229" t="s">
        <v>640</v>
      </c>
      <c r="G19" s="230">
        <v>45922</v>
      </c>
      <c r="H19" s="144">
        <v>6</v>
      </c>
      <c r="I19" s="231">
        <v>45890</v>
      </c>
      <c r="J19" s="232">
        <v>135156.25</v>
      </c>
      <c r="K19" s="232">
        <v>0</v>
      </c>
      <c r="L19" s="232">
        <v>0</v>
      </c>
      <c r="M19" s="232">
        <v>0</v>
      </c>
      <c r="N19" s="232">
        <f t="shared" si="0"/>
        <v>135156.25</v>
      </c>
      <c r="O19" s="144" t="s">
        <v>624</v>
      </c>
      <c r="P19" s="144" t="s">
        <v>625</v>
      </c>
      <c r="Q19" s="144"/>
      <c r="R19" s="144" t="s">
        <v>634</v>
      </c>
    </row>
    <row r="20" spans="1:18" ht="83.4" customHeight="1" outlineLevel="1" x14ac:dyDescent="0.3">
      <c r="A20" s="144" t="s">
        <v>233</v>
      </c>
      <c r="B20" s="144">
        <v>1</v>
      </c>
      <c r="C20" s="227" t="s">
        <v>641</v>
      </c>
      <c r="D20" s="144" t="s">
        <v>631</v>
      </c>
      <c r="E20" s="228" t="s">
        <v>632</v>
      </c>
      <c r="F20" s="229" t="s">
        <v>642</v>
      </c>
      <c r="G20" s="230">
        <v>45922</v>
      </c>
      <c r="H20" s="144">
        <v>6</v>
      </c>
      <c r="I20" s="231">
        <v>45890</v>
      </c>
      <c r="J20" s="232">
        <v>135156.25</v>
      </c>
      <c r="K20" s="232">
        <v>0</v>
      </c>
      <c r="L20" s="232">
        <v>0</v>
      </c>
      <c r="M20" s="232">
        <v>0</v>
      </c>
      <c r="N20" s="232">
        <f t="shared" si="0"/>
        <v>135156.25</v>
      </c>
      <c r="O20" s="144" t="s">
        <v>624</v>
      </c>
      <c r="P20" s="144" t="s">
        <v>625</v>
      </c>
      <c r="Q20" s="144"/>
      <c r="R20" s="144" t="s">
        <v>634</v>
      </c>
    </row>
    <row r="21" spans="1:18" ht="83.4" customHeight="1" outlineLevel="1" x14ac:dyDescent="0.3">
      <c r="A21" s="144" t="s">
        <v>233</v>
      </c>
      <c r="B21" s="144">
        <v>1</v>
      </c>
      <c r="C21" s="227" t="s">
        <v>643</v>
      </c>
      <c r="D21" s="144" t="s">
        <v>631</v>
      </c>
      <c r="E21" s="228" t="s">
        <v>632</v>
      </c>
      <c r="F21" s="229" t="s">
        <v>644</v>
      </c>
      <c r="G21" s="230">
        <v>45994</v>
      </c>
      <c r="H21" s="144">
        <v>6</v>
      </c>
      <c r="I21" s="231">
        <v>45890</v>
      </c>
      <c r="J21" s="232">
        <v>135156.25</v>
      </c>
      <c r="K21" s="232">
        <v>0</v>
      </c>
      <c r="L21" s="232">
        <v>0</v>
      </c>
      <c r="M21" s="232">
        <v>0</v>
      </c>
      <c r="N21" s="232">
        <f t="shared" si="0"/>
        <v>135156.25</v>
      </c>
      <c r="O21" s="144" t="s">
        <v>624</v>
      </c>
      <c r="P21" s="144" t="s">
        <v>625</v>
      </c>
      <c r="Q21" s="144"/>
      <c r="R21" s="144" t="s">
        <v>634</v>
      </c>
    </row>
    <row r="22" spans="1:18" ht="83.4" customHeight="1" outlineLevel="1" x14ac:dyDescent="0.3">
      <c r="A22" s="144" t="s">
        <v>233</v>
      </c>
      <c r="B22" s="144">
        <v>1</v>
      </c>
      <c r="C22" s="227" t="s">
        <v>645</v>
      </c>
      <c r="D22" s="144" t="s">
        <v>631</v>
      </c>
      <c r="E22" s="228" t="s">
        <v>632</v>
      </c>
      <c r="F22" s="229" t="s">
        <v>646</v>
      </c>
      <c r="G22" s="230">
        <v>45994</v>
      </c>
      <c r="H22" s="144">
        <v>6</v>
      </c>
      <c r="I22" s="231">
        <v>45890</v>
      </c>
      <c r="J22" s="232">
        <v>270312.5</v>
      </c>
      <c r="K22" s="232">
        <v>0</v>
      </c>
      <c r="L22" s="232">
        <v>0</v>
      </c>
      <c r="M22" s="232">
        <v>0</v>
      </c>
      <c r="N22" s="232">
        <f t="shared" si="0"/>
        <v>270312.5</v>
      </c>
      <c r="O22" s="144" t="s">
        <v>624</v>
      </c>
      <c r="P22" s="144" t="s">
        <v>625</v>
      </c>
      <c r="Q22" s="144"/>
      <c r="R22" s="144" t="s">
        <v>634</v>
      </c>
    </row>
    <row r="23" spans="1:18" ht="83.4" customHeight="1" outlineLevel="1" x14ac:dyDescent="0.3">
      <c r="A23" s="144" t="s">
        <v>233</v>
      </c>
      <c r="B23" s="144">
        <v>1</v>
      </c>
      <c r="C23" s="227" t="s">
        <v>647</v>
      </c>
      <c r="D23" s="144" t="s">
        <v>631</v>
      </c>
      <c r="E23" s="228" t="s">
        <v>632</v>
      </c>
      <c r="F23" s="229" t="s">
        <v>648</v>
      </c>
      <c r="G23" s="230">
        <v>45994</v>
      </c>
      <c r="H23" s="144">
        <v>6</v>
      </c>
      <c r="I23" s="231">
        <v>45890</v>
      </c>
      <c r="J23" s="232">
        <v>135156.25</v>
      </c>
      <c r="K23" s="232">
        <v>0</v>
      </c>
      <c r="L23" s="232">
        <v>0</v>
      </c>
      <c r="M23" s="232">
        <v>0</v>
      </c>
      <c r="N23" s="232">
        <f t="shared" si="0"/>
        <v>135156.25</v>
      </c>
      <c r="O23" s="144" t="s">
        <v>624</v>
      </c>
      <c r="P23" s="144" t="s">
        <v>625</v>
      </c>
      <c r="Q23" s="144"/>
      <c r="R23" s="144" t="s">
        <v>634</v>
      </c>
    </row>
    <row r="24" spans="1:18" ht="83.4" customHeight="1" outlineLevel="1" x14ac:dyDescent="0.3">
      <c r="A24" s="144" t="s">
        <v>233</v>
      </c>
      <c r="B24" s="144">
        <v>1</v>
      </c>
      <c r="C24" s="227" t="s">
        <v>649</v>
      </c>
      <c r="D24" s="144" t="s">
        <v>631</v>
      </c>
      <c r="E24" s="228" t="s">
        <v>650</v>
      </c>
      <c r="F24" s="229" t="s">
        <v>651</v>
      </c>
      <c r="G24" s="230">
        <v>45919</v>
      </c>
      <c r="H24" s="144">
        <v>6</v>
      </c>
      <c r="I24" s="231">
        <v>45890</v>
      </c>
      <c r="J24" s="232">
        <v>1081250</v>
      </c>
      <c r="K24" s="232">
        <v>0</v>
      </c>
      <c r="L24" s="232">
        <v>0</v>
      </c>
      <c r="M24" s="232">
        <v>0</v>
      </c>
      <c r="N24" s="232">
        <f t="shared" si="0"/>
        <v>1081250</v>
      </c>
      <c r="O24" s="144" t="s">
        <v>624</v>
      </c>
      <c r="P24" s="144" t="s">
        <v>625</v>
      </c>
      <c r="Q24" s="144"/>
      <c r="R24" s="144" t="s">
        <v>634</v>
      </c>
    </row>
    <row r="25" spans="1:18" ht="83.4" customHeight="1" outlineLevel="1" x14ac:dyDescent="0.3">
      <c r="A25" s="144" t="s">
        <v>233</v>
      </c>
      <c r="B25" s="144">
        <v>1</v>
      </c>
      <c r="C25" s="227" t="s">
        <v>652</v>
      </c>
      <c r="D25" s="144" t="s">
        <v>631</v>
      </c>
      <c r="E25" s="228" t="s">
        <v>650</v>
      </c>
      <c r="F25" s="229" t="s">
        <v>653</v>
      </c>
      <c r="G25" s="230">
        <v>45922</v>
      </c>
      <c r="H25" s="144">
        <v>6</v>
      </c>
      <c r="I25" s="231">
        <v>45890</v>
      </c>
      <c r="J25" s="232">
        <v>135156.25</v>
      </c>
      <c r="K25" s="232">
        <v>0</v>
      </c>
      <c r="L25" s="232">
        <v>0</v>
      </c>
      <c r="M25" s="232">
        <v>0</v>
      </c>
      <c r="N25" s="232">
        <f t="shared" si="0"/>
        <v>135156.25</v>
      </c>
      <c r="O25" s="144" t="s">
        <v>624</v>
      </c>
      <c r="P25" s="144" t="s">
        <v>625</v>
      </c>
      <c r="Q25" s="144"/>
      <c r="R25" s="144" t="s">
        <v>634</v>
      </c>
    </row>
    <row r="26" spans="1:18" ht="83.4" customHeight="1" outlineLevel="1" x14ac:dyDescent="0.3">
      <c r="A26" s="144" t="s">
        <v>233</v>
      </c>
      <c r="B26" s="144">
        <v>1</v>
      </c>
      <c r="C26" s="227" t="s">
        <v>654</v>
      </c>
      <c r="D26" s="144" t="s">
        <v>631</v>
      </c>
      <c r="E26" s="228" t="s">
        <v>650</v>
      </c>
      <c r="F26" s="229" t="s">
        <v>655</v>
      </c>
      <c r="G26" s="230">
        <v>45922</v>
      </c>
      <c r="H26" s="144">
        <v>6</v>
      </c>
      <c r="I26" s="231">
        <v>45890</v>
      </c>
      <c r="J26" s="232">
        <v>135156.25</v>
      </c>
      <c r="K26" s="232">
        <v>0</v>
      </c>
      <c r="L26" s="232">
        <v>0</v>
      </c>
      <c r="M26" s="232">
        <v>0</v>
      </c>
      <c r="N26" s="232">
        <f t="shared" si="0"/>
        <v>135156.25</v>
      </c>
      <c r="O26" s="144" t="s">
        <v>624</v>
      </c>
      <c r="P26" s="144" t="s">
        <v>625</v>
      </c>
      <c r="Q26" s="144"/>
      <c r="R26" s="144" t="s">
        <v>634</v>
      </c>
    </row>
    <row r="27" spans="1:18" ht="83.4" customHeight="1" outlineLevel="1" x14ac:dyDescent="0.3">
      <c r="A27" s="144" t="s">
        <v>233</v>
      </c>
      <c r="B27" s="144">
        <v>1</v>
      </c>
      <c r="C27" s="227" t="s">
        <v>656</v>
      </c>
      <c r="D27" s="144" t="s">
        <v>631</v>
      </c>
      <c r="E27" s="228" t="s">
        <v>650</v>
      </c>
      <c r="F27" s="229" t="s">
        <v>657</v>
      </c>
      <c r="G27" s="230">
        <v>45922</v>
      </c>
      <c r="H27" s="144">
        <v>6</v>
      </c>
      <c r="I27" s="231">
        <v>45890</v>
      </c>
      <c r="J27" s="232">
        <v>135156.25</v>
      </c>
      <c r="K27" s="232">
        <v>0</v>
      </c>
      <c r="L27" s="232">
        <v>0</v>
      </c>
      <c r="M27" s="232">
        <v>0</v>
      </c>
      <c r="N27" s="232">
        <f t="shared" si="0"/>
        <v>135156.25</v>
      </c>
      <c r="O27" s="144" t="s">
        <v>624</v>
      </c>
      <c r="P27" s="144" t="s">
        <v>625</v>
      </c>
      <c r="Q27" s="144"/>
      <c r="R27" s="144" t="s">
        <v>634</v>
      </c>
    </row>
    <row r="28" spans="1:18" ht="83.4" customHeight="1" outlineLevel="1" x14ac:dyDescent="0.3">
      <c r="A28" s="144" t="s">
        <v>233</v>
      </c>
      <c r="B28" s="144">
        <v>1</v>
      </c>
      <c r="C28" s="227" t="s">
        <v>658</v>
      </c>
      <c r="D28" s="144" t="s">
        <v>631</v>
      </c>
      <c r="E28" s="228" t="s">
        <v>650</v>
      </c>
      <c r="F28" s="229" t="s">
        <v>659</v>
      </c>
      <c r="G28" s="230">
        <v>45922</v>
      </c>
      <c r="H28" s="144">
        <v>6</v>
      </c>
      <c r="I28" s="231">
        <v>45890</v>
      </c>
      <c r="J28" s="232">
        <v>135156.25</v>
      </c>
      <c r="K28" s="232">
        <v>0</v>
      </c>
      <c r="L28" s="232">
        <v>0</v>
      </c>
      <c r="M28" s="232">
        <v>0</v>
      </c>
      <c r="N28" s="232">
        <f t="shared" si="0"/>
        <v>135156.25</v>
      </c>
      <c r="O28" s="144" t="s">
        <v>624</v>
      </c>
      <c r="P28" s="144" t="s">
        <v>625</v>
      </c>
      <c r="Q28" s="144"/>
      <c r="R28" s="144" t="s">
        <v>634</v>
      </c>
    </row>
    <row r="29" spans="1:18" ht="83.4" customHeight="1" outlineLevel="1" x14ac:dyDescent="0.3">
      <c r="A29" s="144" t="s">
        <v>233</v>
      </c>
      <c r="B29" s="144">
        <v>1</v>
      </c>
      <c r="C29" s="227" t="s">
        <v>660</v>
      </c>
      <c r="D29" s="144" t="s">
        <v>631</v>
      </c>
      <c r="E29" s="228" t="s">
        <v>650</v>
      </c>
      <c r="F29" s="229" t="s">
        <v>661</v>
      </c>
      <c r="G29" s="230">
        <v>45994</v>
      </c>
      <c r="H29" s="144">
        <v>6</v>
      </c>
      <c r="I29" s="231">
        <v>45890</v>
      </c>
      <c r="J29" s="232">
        <v>135156.25</v>
      </c>
      <c r="K29" s="232">
        <v>0</v>
      </c>
      <c r="L29" s="232">
        <v>0</v>
      </c>
      <c r="M29" s="232">
        <v>0</v>
      </c>
      <c r="N29" s="232">
        <f t="shared" si="0"/>
        <v>135156.25</v>
      </c>
      <c r="O29" s="144" t="s">
        <v>624</v>
      </c>
      <c r="P29" s="144" t="s">
        <v>625</v>
      </c>
      <c r="Q29" s="144"/>
      <c r="R29" s="144" t="s">
        <v>634</v>
      </c>
    </row>
    <row r="30" spans="1:18" ht="83.4" customHeight="1" outlineLevel="1" x14ac:dyDescent="0.3">
      <c r="A30" s="144" t="s">
        <v>233</v>
      </c>
      <c r="B30" s="144">
        <v>1</v>
      </c>
      <c r="C30" s="227" t="s">
        <v>662</v>
      </c>
      <c r="D30" s="144" t="s">
        <v>631</v>
      </c>
      <c r="E30" s="228" t="s">
        <v>650</v>
      </c>
      <c r="F30" s="229" t="s">
        <v>663</v>
      </c>
      <c r="G30" s="230">
        <v>45994</v>
      </c>
      <c r="H30" s="144">
        <v>6</v>
      </c>
      <c r="I30" s="231">
        <v>45890</v>
      </c>
      <c r="J30" s="232">
        <v>135156.25</v>
      </c>
      <c r="K30" s="232">
        <v>0</v>
      </c>
      <c r="L30" s="232">
        <v>0</v>
      </c>
      <c r="M30" s="232">
        <v>0</v>
      </c>
      <c r="N30" s="232">
        <f t="shared" si="0"/>
        <v>135156.25</v>
      </c>
      <c r="O30" s="144" t="s">
        <v>624</v>
      </c>
      <c r="P30" s="144" t="s">
        <v>625</v>
      </c>
      <c r="Q30" s="144"/>
      <c r="R30" s="144" t="s">
        <v>634</v>
      </c>
    </row>
    <row r="31" spans="1:18" ht="83.4" customHeight="1" outlineLevel="1" x14ac:dyDescent="0.3">
      <c r="A31" s="144" t="s">
        <v>233</v>
      </c>
      <c r="B31" s="144">
        <v>1</v>
      </c>
      <c r="C31" s="227" t="s">
        <v>664</v>
      </c>
      <c r="D31" s="144" t="s">
        <v>631</v>
      </c>
      <c r="E31" s="228" t="s">
        <v>650</v>
      </c>
      <c r="F31" s="229" t="s">
        <v>665</v>
      </c>
      <c r="G31" s="230">
        <v>45994</v>
      </c>
      <c r="H31" s="144">
        <v>6</v>
      </c>
      <c r="I31" s="231">
        <v>45890</v>
      </c>
      <c r="J31" s="232">
        <v>270312.5</v>
      </c>
      <c r="K31" s="232">
        <v>0</v>
      </c>
      <c r="L31" s="232">
        <v>0</v>
      </c>
      <c r="M31" s="232">
        <v>0</v>
      </c>
      <c r="N31" s="232">
        <f t="shared" si="0"/>
        <v>270312.5</v>
      </c>
      <c r="O31" s="144" t="s">
        <v>624</v>
      </c>
      <c r="P31" s="144" t="s">
        <v>625</v>
      </c>
      <c r="Q31" s="144"/>
      <c r="R31" s="144" t="s">
        <v>634</v>
      </c>
    </row>
    <row r="32" spans="1:18" ht="83.4" customHeight="1" outlineLevel="1" x14ac:dyDescent="0.3">
      <c r="A32" s="144" t="s">
        <v>233</v>
      </c>
      <c r="B32" s="144">
        <v>1</v>
      </c>
      <c r="C32" s="227" t="s">
        <v>666</v>
      </c>
      <c r="D32" s="144" t="s">
        <v>631</v>
      </c>
      <c r="E32" s="228" t="s">
        <v>667</v>
      </c>
      <c r="F32" s="229" t="s">
        <v>668</v>
      </c>
      <c r="G32" s="230">
        <v>45919</v>
      </c>
      <c r="H32" s="144">
        <v>6</v>
      </c>
      <c r="I32" s="231">
        <v>45890</v>
      </c>
      <c r="J32" s="232">
        <v>5406250</v>
      </c>
      <c r="K32" s="232">
        <v>0</v>
      </c>
      <c r="L32" s="232">
        <v>0</v>
      </c>
      <c r="M32" s="232">
        <v>0</v>
      </c>
      <c r="N32" s="232">
        <f t="shared" si="0"/>
        <v>5406250</v>
      </c>
      <c r="O32" s="144" t="s">
        <v>624</v>
      </c>
      <c r="P32" s="144" t="s">
        <v>625</v>
      </c>
      <c r="Q32" s="144"/>
      <c r="R32" s="144" t="s">
        <v>634</v>
      </c>
    </row>
    <row r="33" spans="1:18" ht="83.4" customHeight="1" outlineLevel="1" x14ac:dyDescent="0.3">
      <c r="A33" s="144" t="s">
        <v>233</v>
      </c>
      <c r="B33" s="144">
        <v>1</v>
      </c>
      <c r="C33" s="227" t="s">
        <v>669</v>
      </c>
      <c r="D33" s="144" t="s">
        <v>631</v>
      </c>
      <c r="E33" s="228" t="s">
        <v>667</v>
      </c>
      <c r="F33" s="229" t="s">
        <v>670</v>
      </c>
      <c r="G33" s="230">
        <v>45922</v>
      </c>
      <c r="H33" s="144">
        <v>6</v>
      </c>
      <c r="I33" s="231">
        <v>45890</v>
      </c>
      <c r="J33" s="232">
        <v>675781.25</v>
      </c>
      <c r="K33" s="232">
        <v>0</v>
      </c>
      <c r="L33" s="232">
        <v>0</v>
      </c>
      <c r="M33" s="232">
        <v>0</v>
      </c>
      <c r="N33" s="232">
        <f t="shared" si="0"/>
        <v>675781.25</v>
      </c>
      <c r="O33" s="144" t="s">
        <v>624</v>
      </c>
      <c r="P33" s="144" t="s">
        <v>625</v>
      </c>
      <c r="Q33" s="144"/>
      <c r="R33" s="144" t="s">
        <v>634</v>
      </c>
    </row>
    <row r="34" spans="1:18" ht="83.4" customHeight="1" outlineLevel="1" x14ac:dyDescent="0.3">
      <c r="A34" s="144" t="s">
        <v>233</v>
      </c>
      <c r="B34" s="144">
        <v>1</v>
      </c>
      <c r="C34" s="227" t="s">
        <v>671</v>
      </c>
      <c r="D34" s="144" t="s">
        <v>631</v>
      </c>
      <c r="E34" s="228" t="s">
        <v>667</v>
      </c>
      <c r="F34" s="229" t="s">
        <v>672</v>
      </c>
      <c r="G34" s="230">
        <v>45922</v>
      </c>
      <c r="H34" s="144">
        <v>6</v>
      </c>
      <c r="I34" s="231">
        <v>45890</v>
      </c>
      <c r="J34" s="232">
        <v>675781.25</v>
      </c>
      <c r="K34" s="232">
        <v>0</v>
      </c>
      <c r="L34" s="232">
        <v>0</v>
      </c>
      <c r="M34" s="232">
        <v>0</v>
      </c>
      <c r="N34" s="232">
        <f t="shared" si="0"/>
        <v>675781.25</v>
      </c>
      <c r="O34" s="144" t="s">
        <v>624</v>
      </c>
      <c r="P34" s="144" t="s">
        <v>625</v>
      </c>
      <c r="Q34" s="144"/>
      <c r="R34" s="144" t="s">
        <v>634</v>
      </c>
    </row>
    <row r="35" spans="1:18" ht="83.4" customHeight="1" outlineLevel="1" x14ac:dyDescent="0.3">
      <c r="A35" s="144" t="s">
        <v>233</v>
      </c>
      <c r="B35" s="144">
        <v>1</v>
      </c>
      <c r="C35" s="227" t="s">
        <v>673</v>
      </c>
      <c r="D35" s="144" t="s">
        <v>631</v>
      </c>
      <c r="E35" s="228" t="s">
        <v>667</v>
      </c>
      <c r="F35" s="229" t="s">
        <v>674</v>
      </c>
      <c r="G35" s="230">
        <v>45922</v>
      </c>
      <c r="H35" s="144">
        <v>6</v>
      </c>
      <c r="I35" s="231">
        <v>45890</v>
      </c>
      <c r="J35" s="232">
        <v>675781.25</v>
      </c>
      <c r="K35" s="232">
        <v>0</v>
      </c>
      <c r="L35" s="232">
        <v>0</v>
      </c>
      <c r="M35" s="232">
        <v>0</v>
      </c>
      <c r="N35" s="232">
        <f t="shared" si="0"/>
        <v>675781.25</v>
      </c>
      <c r="O35" s="144" t="s">
        <v>624</v>
      </c>
      <c r="P35" s="144" t="s">
        <v>625</v>
      </c>
      <c r="Q35" s="144"/>
      <c r="R35" s="144" t="s">
        <v>634</v>
      </c>
    </row>
    <row r="36" spans="1:18" ht="83.4" customHeight="1" outlineLevel="1" x14ac:dyDescent="0.3">
      <c r="A36" s="144" t="s">
        <v>233</v>
      </c>
      <c r="B36" s="144">
        <v>1</v>
      </c>
      <c r="C36" s="227" t="s">
        <v>675</v>
      </c>
      <c r="D36" s="144" t="s">
        <v>631</v>
      </c>
      <c r="E36" s="228" t="s">
        <v>667</v>
      </c>
      <c r="F36" s="229" t="s">
        <v>676</v>
      </c>
      <c r="G36" s="230">
        <v>45922</v>
      </c>
      <c r="H36" s="144">
        <v>6</v>
      </c>
      <c r="I36" s="231">
        <v>45890</v>
      </c>
      <c r="J36" s="232">
        <v>675781.25</v>
      </c>
      <c r="K36" s="232">
        <v>0</v>
      </c>
      <c r="L36" s="232">
        <v>0</v>
      </c>
      <c r="M36" s="232">
        <v>0</v>
      </c>
      <c r="N36" s="232">
        <f t="shared" si="0"/>
        <v>675781.25</v>
      </c>
      <c r="O36" s="144" t="s">
        <v>624</v>
      </c>
      <c r="P36" s="144" t="s">
        <v>625</v>
      </c>
      <c r="Q36" s="144"/>
      <c r="R36" s="144" t="s">
        <v>634</v>
      </c>
    </row>
    <row r="37" spans="1:18" ht="83.4" customHeight="1" outlineLevel="1" x14ac:dyDescent="0.3">
      <c r="A37" s="144" t="s">
        <v>233</v>
      </c>
      <c r="B37" s="144">
        <v>1</v>
      </c>
      <c r="C37" s="227" t="s">
        <v>677</v>
      </c>
      <c r="D37" s="144" t="s">
        <v>631</v>
      </c>
      <c r="E37" s="228" t="s">
        <v>667</v>
      </c>
      <c r="F37" s="229" t="s">
        <v>678</v>
      </c>
      <c r="G37" s="230">
        <v>45994</v>
      </c>
      <c r="H37" s="144">
        <v>6</v>
      </c>
      <c r="I37" s="231">
        <v>45890</v>
      </c>
      <c r="J37" s="232">
        <v>675781.25</v>
      </c>
      <c r="K37" s="232">
        <v>0</v>
      </c>
      <c r="L37" s="232">
        <v>0</v>
      </c>
      <c r="M37" s="232">
        <v>0</v>
      </c>
      <c r="N37" s="232">
        <f t="shared" si="0"/>
        <v>675781.25</v>
      </c>
      <c r="O37" s="144" t="s">
        <v>624</v>
      </c>
      <c r="P37" s="144" t="s">
        <v>625</v>
      </c>
      <c r="Q37" s="144"/>
      <c r="R37" s="144" t="s">
        <v>634</v>
      </c>
    </row>
    <row r="38" spans="1:18" ht="83.4" customHeight="1" outlineLevel="1" x14ac:dyDescent="0.3">
      <c r="A38" s="144" t="s">
        <v>233</v>
      </c>
      <c r="B38" s="144">
        <v>1</v>
      </c>
      <c r="C38" s="227" t="s">
        <v>679</v>
      </c>
      <c r="D38" s="144" t="s">
        <v>631</v>
      </c>
      <c r="E38" s="228" t="s">
        <v>667</v>
      </c>
      <c r="F38" s="229" t="s">
        <v>680</v>
      </c>
      <c r="G38" s="230">
        <v>45994</v>
      </c>
      <c r="H38" s="144">
        <v>6</v>
      </c>
      <c r="I38" s="231">
        <v>45890</v>
      </c>
      <c r="J38" s="232">
        <v>675781.25</v>
      </c>
      <c r="K38" s="232">
        <v>0</v>
      </c>
      <c r="L38" s="232">
        <v>0</v>
      </c>
      <c r="M38" s="232">
        <v>0</v>
      </c>
      <c r="N38" s="232">
        <f t="shared" si="0"/>
        <v>675781.25</v>
      </c>
      <c r="O38" s="144" t="s">
        <v>624</v>
      </c>
      <c r="P38" s="144" t="s">
        <v>625</v>
      </c>
      <c r="Q38" s="144"/>
      <c r="R38" s="144" t="s">
        <v>634</v>
      </c>
    </row>
    <row r="39" spans="1:18" ht="83.4" customHeight="1" outlineLevel="1" x14ac:dyDescent="0.3">
      <c r="A39" s="144" t="s">
        <v>233</v>
      </c>
      <c r="B39" s="144">
        <v>1</v>
      </c>
      <c r="C39" s="227" t="s">
        <v>681</v>
      </c>
      <c r="D39" s="144" t="s">
        <v>631</v>
      </c>
      <c r="E39" s="228" t="s">
        <v>667</v>
      </c>
      <c r="F39" s="229" t="s">
        <v>682</v>
      </c>
      <c r="G39" s="230">
        <v>45994</v>
      </c>
      <c r="H39" s="144">
        <v>6</v>
      </c>
      <c r="I39" s="231">
        <v>45890</v>
      </c>
      <c r="J39" s="232">
        <v>1351562.5</v>
      </c>
      <c r="K39" s="232">
        <v>0</v>
      </c>
      <c r="L39" s="232">
        <v>0</v>
      </c>
      <c r="M39" s="232">
        <v>0</v>
      </c>
      <c r="N39" s="232">
        <f t="shared" si="0"/>
        <v>1351562.5</v>
      </c>
      <c r="O39" s="144" t="s">
        <v>624</v>
      </c>
      <c r="P39" s="144" t="s">
        <v>625</v>
      </c>
      <c r="Q39" s="144"/>
      <c r="R39" s="144" t="s">
        <v>634</v>
      </c>
    </row>
    <row r="40" spans="1:18" ht="83.4" customHeight="1" outlineLevel="1" x14ac:dyDescent="0.3">
      <c r="A40" s="144" t="s">
        <v>233</v>
      </c>
      <c r="B40" s="144">
        <v>1</v>
      </c>
      <c r="C40" s="227" t="s">
        <v>683</v>
      </c>
      <c r="D40" s="144" t="s">
        <v>631</v>
      </c>
      <c r="E40" s="228" t="s">
        <v>684</v>
      </c>
      <c r="F40" s="229" t="s">
        <v>685</v>
      </c>
      <c r="G40" s="230">
        <v>45919</v>
      </c>
      <c r="H40" s="144">
        <v>6</v>
      </c>
      <c r="I40" s="231">
        <v>45890</v>
      </c>
      <c r="J40" s="232">
        <v>1081250</v>
      </c>
      <c r="K40" s="232">
        <v>0</v>
      </c>
      <c r="L40" s="232">
        <v>0</v>
      </c>
      <c r="M40" s="232">
        <v>0</v>
      </c>
      <c r="N40" s="232">
        <f t="shared" si="0"/>
        <v>1081250</v>
      </c>
      <c r="O40" s="144" t="s">
        <v>624</v>
      </c>
      <c r="P40" s="144" t="s">
        <v>625</v>
      </c>
      <c r="Q40" s="144"/>
      <c r="R40" s="144" t="s">
        <v>634</v>
      </c>
    </row>
    <row r="41" spans="1:18" ht="83.4" customHeight="1" outlineLevel="1" x14ac:dyDescent="0.3">
      <c r="A41" s="144" t="s">
        <v>233</v>
      </c>
      <c r="B41" s="144">
        <v>1</v>
      </c>
      <c r="C41" s="227" t="s">
        <v>686</v>
      </c>
      <c r="D41" s="144" t="s">
        <v>631</v>
      </c>
      <c r="E41" s="228" t="s">
        <v>684</v>
      </c>
      <c r="F41" s="229" t="s">
        <v>687</v>
      </c>
      <c r="G41" s="230">
        <v>45922</v>
      </c>
      <c r="H41" s="144">
        <v>6</v>
      </c>
      <c r="I41" s="231">
        <v>45890</v>
      </c>
      <c r="J41" s="232">
        <v>135156.25</v>
      </c>
      <c r="K41" s="232">
        <v>0</v>
      </c>
      <c r="L41" s="232">
        <v>0</v>
      </c>
      <c r="M41" s="232">
        <v>0</v>
      </c>
      <c r="N41" s="232">
        <f t="shared" si="0"/>
        <v>135156.25</v>
      </c>
      <c r="O41" s="144" t="s">
        <v>624</v>
      </c>
      <c r="P41" s="144" t="s">
        <v>625</v>
      </c>
      <c r="Q41" s="144"/>
      <c r="R41" s="144" t="s">
        <v>634</v>
      </c>
    </row>
    <row r="42" spans="1:18" ht="83.4" customHeight="1" outlineLevel="1" x14ac:dyDescent="0.3">
      <c r="A42" s="144" t="s">
        <v>233</v>
      </c>
      <c r="B42" s="144">
        <v>1</v>
      </c>
      <c r="C42" s="227" t="s">
        <v>688</v>
      </c>
      <c r="D42" s="144" t="s">
        <v>631</v>
      </c>
      <c r="E42" s="228" t="s">
        <v>684</v>
      </c>
      <c r="F42" s="229" t="s">
        <v>689</v>
      </c>
      <c r="G42" s="230">
        <v>45922</v>
      </c>
      <c r="H42" s="144">
        <v>6</v>
      </c>
      <c r="I42" s="231">
        <v>45890</v>
      </c>
      <c r="J42" s="232">
        <v>135156.25</v>
      </c>
      <c r="K42" s="232">
        <v>0</v>
      </c>
      <c r="L42" s="232">
        <v>0</v>
      </c>
      <c r="M42" s="232">
        <v>0</v>
      </c>
      <c r="N42" s="232">
        <f t="shared" si="0"/>
        <v>135156.25</v>
      </c>
      <c r="O42" s="144" t="s">
        <v>624</v>
      </c>
      <c r="P42" s="144" t="s">
        <v>625</v>
      </c>
      <c r="Q42" s="144"/>
      <c r="R42" s="144" t="s">
        <v>634</v>
      </c>
    </row>
    <row r="43" spans="1:18" ht="83.4" customHeight="1" outlineLevel="1" x14ac:dyDescent="0.3">
      <c r="A43" s="144" t="s">
        <v>233</v>
      </c>
      <c r="B43" s="144">
        <v>1</v>
      </c>
      <c r="C43" s="227" t="s">
        <v>690</v>
      </c>
      <c r="D43" s="144" t="s">
        <v>631</v>
      </c>
      <c r="E43" s="228" t="s">
        <v>684</v>
      </c>
      <c r="F43" s="229" t="s">
        <v>691</v>
      </c>
      <c r="G43" s="230">
        <v>45922</v>
      </c>
      <c r="H43" s="144">
        <v>6</v>
      </c>
      <c r="I43" s="231">
        <v>45890</v>
      </c>
      <c r="J43" s="232">
        <v>135156.25</v>
      </c>
      <c r="K43" s="232">
        <v>0</v>
      </c>
      <c r="L43" s="232">
        <v>0</v>
      </c>
      <c r="M43" s="232">
        <v>0</v>
      </c>
      <c r="N43" s="232">
        <f t="shared" si="0"/>
        <v>135156.25</v>
      </c>
      <c r="O43" s="144" t="s">
        <v>624</v>
      </c>
      <c r="P43" s="144" t="s">
        <v>625</v>
      </c>
      <c r="Q43" s="144"/>
      <c r="R43" s="144" t="s">
        <v>634</v>
      </c>
    </row>
    <row r="44" spans="1:18" ht="83.4" customHeight="1" outlineLevel="1" x14ac:dyDescent="0.3">
      <c r="A44" s="144" t="s">
        <v>233</v>
      </c>
      <c r="B44" s="144">
        <v>1</v>
      </c>
      <c r="C44" s="227" t="s">
        <v>692</v>
      </c>
      <c r="D44" s="144" t="s">
        <v>631</v>
      </c>
      <c r="E44" s="228" t="s">
        <v>684</v>
      </c>
      <c r="F44" s="229" t="s">
        <v>693</v>
      </c>
      <c r="G44" s="230">
        <v>45922</v>
      </c>
      <c r="H44" s="144">
        <v>6</v>
      </c>
      <c r="I44" s="231">
        <v>45890</v>
      </c>
      <c r="J44" s="232">
        <v>135156.25</v>
      </c>
      <c r="K44" s="232">
        <v>0</v>
      </c>
      <c r="L44" s="232">
        <v>0</v>
      </c>
      <c r="M44" s="232">
        <v>0</v>
      </c>
      <c r="N44" s="232">
        <f t="shared" si="0"/>
        <v>135156.25</v>
      </c>
      <c r="O44" s="144" t="s">
        <v>624</v>
      </c>
      <c r="P44" s="144" t="s">
        <v>625</v>
      </c>
      <c r="Q44" s="144"/>
      <c r="R44" s="144" t="s">
        <v>634</v>
      </c>
    </row>
    <row r="45" spans="1:18" ht="83.4" customHeight="1" outlineLevel="1" x14ac:dyDescent="0.3">
      <c r="A45" s="144" t="s">
        <v>233</v>
      </c>
      <c r="B45" s="144">
        <v>1</v>
      </c>
      <c r="C45" s="227" t="s">
        <v>694</v>
      </c>
      <c r="D45" s="144" t="s">
        <v>631</v>
      </c>
      <c r="E45" s="228" t="s">
        <v>684</v>
      </c>
      <c r="F45" s="229" t="s">
        <v>695</v>
      </c>
      <c r="G45" s="230">
        <v>45994</v>
      </c>
      <c r="H45" s="144">
        <v>6</v>
      </c>
      <c r="I45" s="231">
        <v>45890</v>
      </c>
      <c r="J45" s="232">
        <v>135156.25</v>
      </c>
      <c r="K45" s="232">
        <v>0</v>
      </c>
      <c r="L45" s="232">
        <v>0</v>
      </c>
      <c r="M45" s="232">
        <v>0</v>
      </c>
      <c r="N45" s="232">
        <f t="shared" si="0"/>
        <v>135156.25</v>
      </c>
      <c r="O45" s="144" t="s">
        <v>624</v>
      </c>
      <c r="P45" s="144" t="s">
        <v>625</v>
      </c>
      <c r="Q45" s="144"/>
      <c r="R45" s="144" t="s">
        <v>634</v>
      </c>
    </row>
    <row r="46" spans="1:18" ht="83.4" customHeight="1" outlineLevel="1" x14ac:dyDescent="0.3">
      <c r="A46" s="144" t="s">
        <v>233</v>
      </c>
      <c r="B46" s="144">
        <v>1</v>
      </c>
      <c r="C46" s="227" t="s">
        <v>696</v>
      </c>
      <c r="D46" s="144" t="s">
        <v>631</v>
      </c>
      <c r="E46" s="228" t="s">
        <v>684</v>
      </c>
      <c r="F46" s="229" t="s">
        <v>697</v>
      </c>
      <c r="G46" s="230">
        <v>45994</v>
      </c>
      <c r="H46" s="144">
        <v>6</v>
      </c>
      <c r="I46" s="231">
        <v>45890</v>
      </c>
      <c r="J46" s="232">
        <v>135156.25</v>
      </c>
      <c r="K46" s="232">
        <v>0</v>
      </c>
      <c r="L46" s="232">
        <v>0</v>
      </c>
      <c r="M46" s="232">
        <v>0</v>
      </c>
      <c r="N46" s="232">
        <f t="shared" si="0"/>
        <v>135156.25</v>
      </c>
      <c r="O46" s="144" t="s">
        <v>624</v>
      </c>
      <c r="P46" s="144" t="s">
        <v>625</v>
      </c>
      <c r="Q46" s="144"/>
      <c r="R46" s="144" t="s">
        <v>634</v>
      </c>
    </row>
    <row r="47" spans="1:18" ht="83.4" customHeight="1" outlineLevel="1" x14ac:dyDescent="0.3">
      <c r="A47" s="144" t="s">
        <v>233</v>
      </c>
      <c r="B47" s="144">
        <v>1</v>
      </c>
      <c r="C47" s="227" t="s">
        <v>698</v>
      </c>
      <c r="D47" s="144" t="s">
        <v>631</v>
      </c>
      <c r="E47" s="228" t="s">
        <v>684</v>
      </c>
      <c r="F47" s="229" t="s">
        <v>699</v>
      </c>
      <c r="G47" s="230">
        <v>45994</v>
      </c>
      <c r="H47" s="144">
        <v>6</v>
      </c>
      <c r="I47" s="231">
        <v>45890</v>
      </c>
      <c r="J47" s="232">
        <v>270312.5</v>
      </c>
      <c r="K47" s="232">
        <v>0</v>
      </c>
      <c r="L47" s="232">
        <v>0</v>
      </c>
      <c r="M47" s="232">
        <v>0</v>
      </c>
      <c r="N47" s="232">
        <f t="shared" si="0"/>
        <v>270312.5</v>
      </c>
      <c r="O47" s="144" t="s">
        <v>624</v>
      </c>
      <c r="P47" s="144" t="s">
        <v>625</v>
      </c>
      <c r="Q47" s="144"/>
      <c r="R47" s="144" t="s">
        <v>634</v>
      </c>
    </row>
    <row r="48" spans="1:18" outlineLevel="1" x14ac:dyDescent="0.3">
      <c r="A48" s="233"/>
      <c r="B48" s="233"/>
      <c r="C48" s="234"/>
      <c r="D48" s="235"/>
      <c r="E48" s="236"/>
      <c r="F48" s="235"/>
      <c r="G48" s="237"/>
      <c r="H48" s="238"/>
      <c r="I48" s="239"/>
      <c r="J48" s="240"/>
      <c r="K48" s="241"/>
      <c r="L48" s="241"/>
      <c r="M48" s="241"/>
      <c r="N48" s="241"/>
    </row>
    <row r="49" spans="1:18" outlineLevel="1" x14ac:dyDescent="0.3">
      <c r="A49" s="319" t="s">
        <v>132</v>
      </c>
      <c r="B49" s="320"/>
      <c r="C49" s="320"/>
      <c r="D49" s="320"/>
      <c r="E49" s="320"/>
      <c r="F49" s="320"/>
      <c r="G49" s="320"/>
      <c r="H49" s="320"/>
      <c r="I49" s="320"/>
      <c r="J49" s="320">
        <f>SUM(J13:J47)</f>
        <v>50949343.299999997</v>
      </c>
      <c r="K49" s="320"/>
      <c r="L49" s="320"/>
      <c r="M49" s="321"/>
      <c r="N49" s="242">
        <f>SUM(N13:N48)</f>
        <v>50949343.299999997</v>
      </c>
    </row>
    <row r="51" spans="1:18" x14ac:dyDescent="0.3">
      <c r="A51" s="302" t="s">
        <v>700</v>
      </c>
      <c r="B51" s="303"/>
      <c r="C51" s="303"/>
      <c r="D51" s="303"/>
      <c r="E51" s="303"/>
      <c r="F51" s="303"/>
      <c r="G51" s="303"/>
      <c r="H51" s="303"/>
      <c r="I51" s="303"/>
      <c r="J51" s="303"/>
      <c r="K51" s="303"/>
      <c r="L51" s="303"/>
      <c r="M51" s="303"/>
      <c r="N51" s="243">
        <f>SUM(N13:N47)</f>
        <v>50949343.299999997</v>
      </c>
      <c r="O51" s="222"/>
      <c r="P51" s="222"/>
      <c r="Q51" s="222"/>
      <c r="R51" s="222"/>
    </row>
    <row r="54" spans="1:18" x14ac:dyDescent="0.3">
      <c r="A54" s="219" t="s">
        <v>2</v>
      </c>
      <c r="B54" s="220"/>
      <c r="C54" s="221"/>
      <c r="D54" s="222"/>
      <c r="E54" s="222"/>
      <c r="F54" s="222"/>
      <c r="G54" s="222"/>
      <c r="H54" s="222"/>
      <c r="I54" s="222"/>
      <c r="J54" s="223"/>
      <c r="K54" s="223"/>
      <c r="L54" s="223"/>
      <c r="M54" s="223"/>
      <c r="N54" s="223"/>
      <c r="O54" s="222"/>
      <c r="P54" s="222"/>
      <c r="Q54" s="222"/>
      <c r="R54" s="222"/>
    </row>
    <row r="55" spans="1:18" x14ac:dyDescent="0.3">
      <c r="A55" s="219" t="s">
        <v>3</v>
      </c>
      <c r="B55" s="220"/>
      <c r="C55" s="221"/>
      <c r="D55" s="222"/>
      <c r="E55" s="222"/>
      <c r="F55" s="222"/>
      <c r="G55" s="222"/>
      <c r="H55" s="222"/>
      <c r="I55" s="222"/>
      <c r="J55" s="223"/>
      <c r="K55" s="223"/>
      <c r="L55" s="223"/>
      <c r="M55" s="223"/>
      <c r="N55" s="223"/>
      <c r="O55" s="222"/>
      <c r="P55" s="222"/>
      <c r="Q55" s="222"/>
      <c r="R55" s="222"/>
    </row>
    <row r="56" spans="1:18" x14ac:dyDescent="0.3">
      <c r="A56" s="219" t="s">
        <v>609</v>
      </c>
      <c r="B56" s="220"/>
      <c r="C56" s="221"/>
      <c r="D56" s="222"/>
      <c r="E56" s="222"/>
      <c r="F56" s="222"/>
      <c r="G56" s="222"/>
      <c r="H56" s="222"/>
      <c r="I56" s="222"/>
      <c r="J56" s="223"/>
      <c r="K56" s="223"/>
      <c r="L56" s="223"/>
      <c r="M56" s="223"/>
      <c r="N56" s="223"/>
      <c r="O56" s="222"/>
      <c r="P56" s="222"/>
      <c r="Q56" s="222"/>
      <c r="R56" s="222"/>
    </row>
    <row r="57" spans="1:18" x14ac:dyDescent="0.3">
      <c r="A57" s="224" t="s">
        <v>701</v>
      </c>
      <c r="B57" s="323" t="s">
        <v>595</v>
      </c>
      <c r="C57" s="323"/>
      <c r="D57" s="222"/>
      <c r="E57" s="222"/>
      <c r="F57" s="222"/>
      <c r="G57" s="222"/>
      <c r="H57" s="222"/>
      <c r="I57" s="222"/>
      <c r="J57" s="223"/>
      <c r="K57" s="223"/>
      <c r="L57" s="223"/>
      <c r="M57" s="223"/>
      <c r="N57" s="223"/>
      <c r="O57" s="222"/>
      <c r="P57" s="222"/>
      <c r="Q57" s="222"/>
      <c r="R57" s="222"/>
    </row>
    <row r="59" spans="1:18" outlineLevel="1" x14ac:dyDescent="0.3">
      <c r="A59" s="244" t="s">
        <v>702</v>
      </c>
      <c r="B59" s="245" t="s">
        <v>597</v>
      </c>
      <c r="C59" s="246"/>
      <c r="D59" s="247"/>
      <c r="E59" s="247"/>
      <c r="F59" s="247"/>
      <c r="G59" s="247"/>
      <c r="H59" s="247"/>
      <c r="I59" s="247"/>
      <c r="J59" s="248"/>
      <c r="K59" s="248"/>
      <c r="L59" s="248"/>
      <c r="M59" s="248"/>
      <c r="N59" s="249"/>
      <c r="O59" s="250"/>
      <c r="P59" s="250"/>
      <c r="Q59" s="250"/>
      <c r="R59" s="250"/>
    </row>
    <row r="60" spans="1:18" outlineLevel="1" x14ac:dyDescent="0.3">
      <c r="A60" s="215"/>
    </row>
    <row r="61" spans="1:18" s="251" customFormat="1" outlineLevel="2" x14ac:dyDescent="0.3">
      <c r="A61" s="251" t="s">
        <v>703</v>
      </c>
      <c r="B61" s="251">
        <v>12352037</v>
      </c>
      <c r="C61" s="304" t="s">
        <v>704</v>
      </c>
      <c r="D61" s="304"/>
      <c r="E61" s="304"/>
      <c r="F61" s="304"/>
      <c r="J61" s="252"/>
      <c r="K61" s="252"/>
      <c r="L61" s="252"/>
      <c r="M61" s="252"/>
      <c r="N61" s="252"/>
    </row>
    <row r="62" spans="1:18" outlineLevel="2" x14ac:dyDescent="0.3"/>
    <row r="63" spans="1:18" outlineLevel="2" x14ac:dyDescent="0.3">
      <c r="A63" s="307" t="s">
        <v>24</v>
      </c>
      <c r="B63" s="307" t="s">
        <v>25</v>
      </c>
      <c r="C63" s="317" t="s">
        <v>612</v>
      </c>
      <c r="D63" s="307" t="s">
        <v>613</v>
      </c>
      <c r="E63" s="307" t="s">
        <v>27</v>
      </c>
      <c r="F63" s="309" t="s">
        <v>28</v>
      </c>
      <c r="G63" s="309"/>
      <c r="H63" s="309" t="s">
        <v>614</v>
      </c>
      <c r="I63" s="309"/>
      <c r="J63" s="309"/>
      <c r="K63" s="315" t="s">
        <v>615</v>
      </c>
      <c r="L63" s="315" t="s">
        <v>616</v>
      </c>
      <c r="M63" s="315" t="s">
        <v>617</v>
      </c>
      <c r="N63" s="315" t="s">
        <v>618</v>
      </c>
      <c r="O63" s="307" t="s">
        <v>619</v>
      </c>
      <c r="P63" s="307" t="s">
        <v>36</v>
      </c>
      <c r="Q63" s="309" t="s">
        <v>32</v>
      </c>
      <c r="R63" s="309" t="s">
        <v>620</v>
      </c>
    </row>
    <row r="64" spans="1:18" outlineLevel="2" x14ac:dyDescent="0.3">
      <c r="A64" s="308"/>
      <c r="B64" s="308"/>
      <c r="C64" s="318"/>
      <c r="D64" s="308"/>
      <c r="E64" s="308"/>
      <c r="F64" s="253" t="s">
        <v>33</v>
      </c>
      <c r="G64" s="253" t="s">
        <v>34</v>
      </c>
      <c r="H64" s="253" t="s">
        <v>33</v>
      </c>
      <c r="I64" s="253" t="s">
        <v>34</v>
      </c>
      <c r="J64" s="255" t="s">
        <v>35</v>
      </c>
      <c r="K64" s="316"/>
      <c r="L64" s="316"/>
      <c r="M64" s="316"/>
      <c r="N64" s="316"/>
      <c r="O64" s="308"/>
      <c r="P64" s="308"/>
      <c r="Q64" s="309"/>
      <c r="R64" s="309"/>
    </row>
    <row r="65" spans="1:18" ht="27.6" outlineLevel="2" x14ac:dyDescent="0.3">
      <c r="A65" s="144" t="s">
        <v>37</v>
      </c>
      <c r="B65" s="144">
        <v>1</v>
      </c>
      <c r="C65" s="257" t="s">
        <v>705</v>
      </c>
      <c r="D65" s="229"/>
      <c r="E65" s="228" t="s">
        <v>706</v>
      </c>
      <c r="F65" s="229" t="s">
        <v>707</v>
      </c>
      <c r="G65" s="230">
        <v>45723</v>
      </c>
      <c r="H65" s="144">
        <v>1087</v>
      </c>
      <c r="I65" s="231">
        <v>45670</v>
      </c>
      <c r="J65" s="258">
        <v>223079.9</v>
      </c>
      <c r="K65" s="258"/>
      <c r="L65" s="258">
        <v>4770.2700000000004</v>
      </c>
      <c r="M65" s="258"/>
      <c r="N65" s="258">
        <f>+J65+K65+L65-M65</f>
        <v>227850.16999999998</v>
      </c>
      <c r="O65" s="144" t="s">
        <v>708</v>
      </c>
      <c r="P65" s="144" t="s">
        <v>709</v>
      </c>
      <c r="Q65" s="144"/>
      <c r="R65" s="144" t="s">
        <v>710</v>
      </c>
    </row>
    <row r="66" spans="1:18" ht="27.6" outlineLevel="2" x14ac:dyDescent="0.3">
      <c r="A66" s="144"/>
      <c r="B66" s="144"/>
      <c r="C66" s="257" t="s">
        <v>711</v>
      </c>
      <c r="D66" s="229"/>
      <c r="E66" s="228" t="s">
        <v>706</v>
      </c>
      <c r="F66" s="229" t="s">
        <v>712</v>
      </c>
      <c r="G66" s="230">
        <v>46008</v>
      </c>
      <c r="H66" s="144">
        <v>1164</v>
      </c>
      <c r="I66" s="231">
        <v>46008</v>
      </c>
      <c r="J66" s="258">
        <v>595.09</v>
      </c>
      <c r="K66" s="258"/>
      <c r="L66" s="258">
        <v>1631.71</v>
      </c>
      <c r="M66" s="258"/>
      <c r="N66" s="258">
        <f t="shared" ref="N66:N67" si="1">+J66+K66+L66-M66</f>
        <v>2226.8000000000002</v>
      </c>
      <c r="O66" s="144"/>
      <c r="P66" s="144"/>
      <c r="Q66" s="144"/>
      <c r="R66" s="144" t="s">
        <v>713</v>
      </c>
    </row>
    <row r="67" spans="1:18" ht="27.6" outlineLevel="2" x14ac:dyDescent="0.3">
      <c r="A67" s="144"/>
      <c r="B67" s="144"/>
      <c r="C67" s="257" t="s">
        <v>714</v>
      </c>
      <c r="D67" s="229"/>
      <c r="E67" s="228" t="s">
        <v>706</v>
      </c>
      <c r="F67" s="229" t="s">
        <v>715</v>
      </c>
      <c r="G67" s="230">
        <v>46008</v>
      </c>
      <c r="H67" s="144">
        <v>1165</v>
      </c>
      <c r="I67" s="231">
        <v>46008</v>
      </c>
      <c r="J67" s="258">
        <v>1398.01</v>
      </c>
      <c r="K67" s="258"/>
      <c r="L67" s="258">
        <v>635.12</v>
      </c>
      <c r="M67" s="258"/>
      <c r="N67" s="258">
        <f t="shared" si="1"/>
        <v>2033.13</v>
      </c>
      <c r="O67" s="144"/>
      <c r="P67" s="144"/>
      <c r="Q67" s="144"/>
      <c r="R67" s="144" t="s">
        <v>716</v>
      </c>
    </row>
    <row r="68" spans="1:18" outlineLevel="2" x14ac:dyDescent="0.3">
      <c r="A68" s="233"/>
      <c r="B68" s="233"/>
      <c r="C68" s="234"/>
      <c r="D68" s="235"/>
      <c r="E68" s="236"/>
      <c r="F68" s="235"/>
      <c r="G68" s="237"/>
      <c r="H68" s="238"/>
      <c r="I68" s="239"/>
      <c r="J68" s="240"/>
      <c r="K68" s="241"/>
      <c r="L68" s="241"/>
      <c r="M68" s="241"/>
      <c r="N68" s="241"/>
    </row>
    <row r="69" spans="1:18" outlineLevel="2" x14ac:dyDescent="0.3">
      <c r="A69" s="319" t="s">
        <v>132</v>
      </c>
      <c r="B69" s="320"/>
      <c r="C69" s="320"/>
      <c r="D69" s="320"/>
      <c r="E69" s="320"/>
      <c r="F69" s="320"/>
      <c r="G69" s="320"/>
      <c r="H69" s="320"/>
      <c r="I69" s="320"/>
      <c r="J69" s="320"/>
      <c r="K69" s="320"/>
      <c r="L69" s="320"/>
      <c r="M69" s="321"/>
      <c r="N69" s="242">
        <f>SUM(N65:N67)</f>
        <v>232110.09999999998</v>
      </c>
    </row>
    <row r="70" spans="1:18" outlineLevel="2" x14ac:dyDescent="0.3"/>
    <row r="71" spans="1:18" s="251" customFormat="1" outlineLevel="2" x14ac:dyDescent="0.3">
      <c r="A71" s="251" t="s">
        <v>703</v>
      </c>
      <c r="B71" s="251">
        <v>12352038</v>
      </c>
      <c r="C71" s="304" t="s">
        <v>717</v>
      </c>
      <c r="D71" s="304"/>
      <c r="E71" s="304"/>
      <c r="F71" s="304"/>
      <c r="J71" s="252"/>
      <c r="K71" s="252"/>
      <c r="L71" s="252"/>
      <c r="M71" s="252"/>
      <c r="N71" s="252"/>
    </row>
    <row r="72" spans="1:18" outlineLevel="2" x14ac:dyDescent="0.3"/>
    <row r="73" spans="1:18" outlineLevel="2" x14ac:dyDescent="0.3">
      <c r="A73" s="307" t="s">
        <v>24</v>
      </c>
      <c r="B73" s="307" t="s">
        <v>25</v>
      </c>
      <c r="C73" s="317" t="s">
        <v>612</v>
      </c>
      <c r="D73" s="307" t="s">
        <v>613</v>
      </c>
      <c r="E73" s="307" t="s">
        <v>27</v>
      </c>
      <c r="F73" s="309" t="s">
        <v>28</v>
      </c>
      <c r="G73" s="309"/>
      <c r="H73" s="309" t="s">
        <v>614</v>
      </c>
      <c r="I73" s="309"/>
      <c r="J73" s="309"/>
      <c r="K73" s="315" t="s">
        <v>615</v>
      </c>
      <c r="L73" s="315" t="s">
        <v>616</v>
      </c>
      <c r="M73" s="315" t="s">
        <v>617</v>
      </c>
      <c r="N73" s="315" t="s">
        <v>618</v>
      </c>
      <c r="O73" s="307" t="s">
        <v>619</v>
      </c>
      <c r="P73" s="307" t="s">
        <v>36</v>
      </c>
      <c r="Q73" s="309" t="s">
        <v>32</v>
      </c>
      <c r="R73" s="309" t="s">
        <v>620</v>
      </c>
    </row>
    <row r="74" spans="1:18" outlineLevel="2" x14ac:dyDescent="0.3">
      <c r="A74" s="308"/>
      <c r="B74" s="308"/>
      <c r="C74" s="318"/>
      <c r="D74" s="308"/>
      <c r="E74" s="308"/>
      <c r="F74" s="253" t="s">
        <v>33</v>
      </c>
      <c r="G74" s="253" t="s">
        <v>34</v>
      </c>
      <c r="H74" s="253" t="s">
        <v>33</v>
      </c>
      <c r="I74" s="253" t="s">
        <v>34</v>
      </c>
      <c r="J74" s="255" t="s">
        <v>35</v>
      </c>
      <c r="K74" s="316"/>
      <c r="L74" s="316"/>
      <c r="M74" s="316"/>
      <c r="N74" s="316"/>
      <c r="O74" s="308"/>
      <c r="P74" s="308"/>
      <c r="Q74" s="309"/>
      <c r="R74" s="309"/>
    </row>
    <row r="75" spans="1:18" ht="27.6" outlineLevel="2" x14ac:dyDescent="0.3">
      <c r="A75" s="144" t="s">
        <v>37</v>
      </c>
      <c r="B75" s="144">
        <v>1</v>
      </c>
      <c r="C75" s="259" t="s">
        <v>718</v>
      </c>
      <c r="D75" s="229"/>
      <c r="E75" s="228" t="s">
        <v>719</v>
      </c>
      <c r="F75" s="229" t="s">
        <v>720</v>
      </c>
      <c r="G75" s="230">
        <v>45722</v>
      </c>
      <c r="H75" s="229" t="s">
        <v>721</v>
      </c>
      <c r="I75" s="231">
        <v>45688</v>
      </c>
      <c r="J75" s="258">
        <v>1091280.06</v>
      </c>
      <c r="K75" s="258"/>
      <c r="L75" s="258">
        <v>23645.13</v>
      </c>
      <c r="M75" s="258"/>
      <c r="N75" s="258">
        <f>+J75+K75+L75-M75</f>
        <v>1114925.19</v>
      </c>
      <c r="O75" s="144" t="s">
        <v>708</v>
      </c>
      <c r="P75" s="144" t="s">
        <v>709</v>
      </c>
      <c r="Q75" s="144"/>
      <c r="R75" s="144" t="s">
        <v>722</v>
      </c>
    </row>
    <row r="76" spans="1:18" ht="27.6" outlineLevel="2" x14ac:dyDescent="0.3">
      <c r="A76" s="144"/>
      <c r="B76" s="144"/>
      <c r="C76" s="257" t="s">
        <v>723</v>
      </c>
      <c r="D76" s="229"/>
      <c r="E76" s="228" t="s">
        <v>719</v>
      </c>
      <c r="F76" s="229" t="s">
        <v>724</v>
      </c>
      <c r="G76" s="230">
        <v>45749</v>
      </c>
      <c r="H76" s="229" t="s">
        <v>725</v>
      </c>
      <c r="I76" s="231">
        <v>45744</v>
      </c>
      <c r="J76" s="232">
        <v>27199.919999999998</v>
      </c>
      <c r="K76" s="258"/>
      <c r="L76" s="258">
        <v>404.54</v>
      </c>
      <c r="M76" s="258"/>
      <c r="N76" s="258">
        <f t="shared" ref="N76" si="2">+J76+K76+L76-M76</f>
        <v>27604.46</v>
      </c>
      <c r="O76" s="144"/>
      <c r="P76" s="144"/>
      <c r="Q76" s="144"/>
      <c r="R76" s="144" t="s">
        <v>726</v>
      </c>
    </row>
    <row r="77" spans="1:18" outlineLevel="2" x14ac:dyDescent="0.3">
      <c r="A77" s="233"/>
      <c r="B77" s="233"/>
      <c r="C77" s="234"/>
      <c r="D77" s="235"/>
      <c r="E77" s="236"/>
      <c r="F77" s="235"/>
      <c r="G77" s="237"/>
      <c r="H77" s="238"/>
      <c r="I77" s="239"/>
      <c r="J77" s="240"/>
      <c r="K77" s="241"/>
      <c r="L77" s="241"/>
      <c r="M77" s="241"/>
      <c r="N77" s="241"/>
    </row>
    <row r="78" spans="1:18" outlineLevel="2" x14ac:dyDescent="0.3">
      <c r="A78" s="319" t="s">
        <v>132</v>
      </c>
      <c r="B78" s="320"/>
      <c r="C78" s="320"/>
      <c r="D78" s="320"/>
      <c r="E78" s="320"/>
      <c r="F78" s="320"/>
      <c r="G78" s="320"/>
      <c r="H78" s="320"/>
      <c r="I78" s="320"/>
      <c r="J78" s="320"/>
      <c r="K78" s="320"/>
      <c r="L78" s="320"/>
      <c r="M78" s="321"/>
      <c r="N78" s="242">
        <f>SUM(N75:N76)</f>
        <v>1142529.6499999999</v>
      </c>
    </row>
    <row r="79" spans="1:18" outlineLevel="2" x14ac:dyDescent="0.3"/>
    <row r="80" spans="1:18" s="251" customFormat="1" outlineLevel="2" x14ac:dyDescent="0.3">
      <c r="A80" s="251" t="s">
        <v>703</v>
      </c>
      <c r="B80" s="251">
        <v>12352050</v>
      </c>
      <c r="C80" s="304" t="s">
        <v>727</v>
      </c>
      <c r="D80" s="304"/>
      <c r="E80" s="304"/>
      <c r="F80" s="304"/>
      <c r="J80" s="252"/>
      <c r="K80" s="252"/>
      <c r="L80" s="252"/>
      <c r="M80" s="252"/>
      <c r="N80" s="252"/>
    </row>
    <row r="81" spans="1:18" outlineLevel="2" x14ac:dyDescent="0.3"/>
    <row r="82" spans="1:18" outlineLevel="2" x14ac:dyDescent="0.3">
      <c r="A82" s="307" t="s">
        <v>24</v>
      </c>
      <c r="B82" s="307" t="s">
        <v>25</v>
      </c>
      <c r="C82" s="317" t="s">
        <v>612</v>
      </c>
      <c r="D82" s="307" t="s">
        <v>613</v>
      </c>
      <c r="E82" s="307" t="s">
        <v>27</v>
      </c>
      <c r="F82" s="309" t="s">
        <v>28</v>
      </c>
      <c r="G82" s="309"/>
      <c r="H82" s="309" t="s">
        <v>614</v>
      </c>
      <c r="I82" s="309"/>
      <c r="J82" s="309"/>
      <c r="K82" s="315" t="s">
        <v>615</v>
      </c>
      <c r="L82" s="315" t="s">
        <v>616</v>
      </c>
      <c r="M82" s="315" t="s">
        <v>617</v>
      </c>
      <c r="N82" s="315" t="s">
        <v>618</v>
      </c>
      <c r="O82" s="307" t="s">
        <v>619</v>
      </c>
      <c r="P82" s="307" t="s">
        <v>36</v>
      </c>
      <c r="Q82" s="309" t="s">
        <v>32</v>
      </c>
      <c r="R82" s="309" t="s">
        <v>620</v>
      </c>
    </row>
    <row r="83" spans="1:18" outlineLevel="2" x14ac:dyDescent="0.3">
      <c r="A83" s="308"/>
      <c r="B83" s="308"/>
      <c r="C83" s="318"/>
      <c r="D83" s="308"/>
      <c r="E83" s="308"/>
      <c r="F83" s="253" t="s">
        <v>33</v>
      </c>
      <c r="G83" s="253" t="s">
        <v>34</v>
      </c>
      <c r="H83" s="253" t="s">
        <v>33</v>
      </c>
      <c r="I83" s="253" t="s">
        <v>34</v>
      </c>
      <c r="J83" s="255" t="s">
        <v>35</v>
      </c>
      <c r="K83" s="316"/>
      <c r="L83" s="316"/>
      <c r="M83" s="316"/>
      <c r="N83" s="316"/>
      <c r="O83" s="308"/>
      <c r="P83" s="308"/>
      <c r="Q83" s="309"/>
      <c r="R83" s="309"/>
    </row>
    <row r="84" spans="1:18" ht="27.6" outlineLevel="2" x14ac:dyDescent="0.3">
      <c r="A84" s="144" t="s">
        <v>37</v>
      </c>
      <c r="B84" s="144">
        <v>1</v>
      </c>
      <c r="C84" s="257" t="s">
        <v>728</v>
      </c>
      <c r="D84" s="229"/>
      <c r="E84" s="228" t="s">
        <v>729</v>
      </c>
      <c r="F84" s="229" t="s">
        <v>730</v>
      </c>
      <c r="G84" s="230">
        <v>45812</v>
      </c>
      <c r="H84" s="229" t="s">
        <v>731</v>
      </c>
      <c r="I84" s="231">
        <v>45797</v>
      </c>
      <c r="J84" s="258">
        <v>38964.75</v>
      </c>
      <c r="K84" s="258"/>
      <c r="L84" s="258">
        <v>579.53</v>
      </c>
      <c r="M84" s="258"/>
      <c r="N84" s="258">
        <f>+J84+K84+L84-M84</f>
        <v>39544.28</v>
      </c>
      <c r="O84" s="144" t="s">
        <v>708</v>
      </c>
      <c r="P84" s="144" t="s">
        <v>709</v>
      </c>
      <c r="Q84" s="144"/>
      <c r="R84" s="144" t="s">
        <v>732</v>
      </c>
    </row>
    <row r="85" spans="1:18" ht="27.6" outlineLevel="2" x14ac:dyDescent="0.3">
      <c r="A85" s="144"/>
      <c r="B85" s="144"/>
      <c r="C85" s="257" t="s">
        <v>733</v>
      </c>
      <c r="D85" s="229"/>
      <c r="E85" s="228" t="s">
        <v>729</v>
      </c>
      <c r="F85" s="229" t="s">
        <v>734</v>
      </c>
      <c r="G85" s="230">
        <v>45818</v>
      </c>
      <c r="H85" s="229" t="s">
        <v>735</v>
      </c>
      <c r="I85" s="231">
        <v>45797</v>
      </c>
      <c r="J85" s="232">
        <v>11591.57</v>
      </c>
      <c r="K85" s="258"/>
      <c r="L85" s="258">
        <v>172.4</v>
      </c>
      <c r="M85" s="258"/>
      <c r="N85" s="258">
        <f t="shared" ref="N85" si="3">+J85+K85+L85-M85</f>
        <v>11763.97</v>
      </c>
      <c r="O85" s="144"/>
      <c r="P85" s="144"/>
      <c r="Q85" s="144"/>
      <c r="R85" s="144" t="s">
        <v>736</v>
      </c>
    </row>
    <row r="86" spans="1:18" outlineLevel="2" x14ac:dyDescent="0.3">
      <c r="A86" s="233"/>
      <c r="B86" s="233"/>
      <c r="C86" s="234"/>
      <c r="D86" s="235"/>
      <c r="E86" s="236"/>
      <c r="F86" s="235"/>
      <c r="G86" s="237"/>
      <c r="H86" s="238"/>
      <c r="I86" s="239"/>
      <c r="J86" s="240"/>
      <c r="K86" s="241"/>
      <c r="L86" s="241"/>
      <c r="M86" s="241"/>
      <c r="N86" s="241"/>
    </row>
    <row r="87" spans="1:18" outlineLevel="2" x14ac:dyDescent="0.3">
      <c r="A87" s="319" t="s">
        <v>132</v>
      </c>
      <c r="B87" s="320"/>
      <c r="C87" s="320"/>
      <c r="D87" s="320"/>
      <c r="E87" s="320"/>
      <c r="F87" s="320"/>
      <c r="G87" s="320"/>
      <c r="H87" s="320"/>
      <c r="I87" s="320"/>
      <c r="J87" s="320"/>
      <c r="K87" s="320"/>
      <c r="L87" s="320"/>
      <c r="M87" s="321"/>
      <c r="N87" s="242">
        <f>SUM(N84:N85)</f>
        <v>51308.25</v>
      </c>
    </row>
    <row r="88" spans="1:18" outlineLevel="2" x14ac:dyDescent="0.3"/>
    <row r="89" spans="1:18" s="251" customFormat="1" ht="25.5" customHeight="1" outlineLevel="2" x14ac:dyDescent="0.3">
      <c r="A89" s="251" t="s">
        <v>703</v>
      </c>
      <c r="B89" s="251">
        <v>12352078</v>
      </c>
      <c r="C89" s="304" t="s">
        <v>737</v>
      </c>
      <c r="D89" s="304"/>
      <c r="E89" s="304"/>
      <c r="F89" s="304"/>
      <c r="J89" s="252"/>
      <c r="K89" s="252"/>
      <c r="L89" s="252"/>
      <c r="M89" s="252"/>
      <c r="N89" s="252"/>
    </row>
    <row r="90" spans="1:18" outlineLevel="2" x14ac:dyDescent="0.3"/>
    <row r="91" spans="1:18" outlineLevel="2" x14ac:dyDescent="0.3">
      <c r="A91" s="307" t="s">
        <v>24</v>
      </c>
      <c r="B91" s="307" t="s">
        <v>25</v>
      </c>
      <c r="C91" s="317" t="s">
        <v>612</v>
      </c>
      <c r="D91" s="307" t="s">
        <v>613</v>
      </c>
      <c r="E91" s="307" t="s">
        <v>27</v>
      </c>
      <c r="F91" s="309" t="s">
        <v>28</v>
      </c>
      <c r="G91" s="309"/>
      <c r="H91" s="309" t="s">
        <v>614</v>
      </c>
      <c r="I91" s="309"/>
      <c r="J91" s="309"/>
      <c r="K91" s="315" t="s">
        <v>615</v>
      </c>
      <c r="L91" s="315" t="s">
        <v>616</v>
      </c>
      <c r="M91" s="315" t="s">
        <v>617</v>
      </c>
      <c r="N91" s="315" t="s">
        <v>618</v>
      </c>
      <c r="O91" s="307" t="s">
        <v>619</v>
      </c>
      <c r="P91" s="307" t="s">
        <v>36</v>
      </c>
      <c r="Q91" s="309" t="s">
        <v>32</v>
      </c>
      <c r="R91" s="309" t="s">
        <v>620</v>
      </c>
    </row>
    <row r="92" spans="1:18" outlineLevel="2" x14ac:dyDescent="0.3">
      <c r="A92" s="308"/>
      <c r="B92" s="308"/>
      <c r="C92" s="318"/>
      <c r="D92" s="308"/>
      <c r="E92" s="308"/>
      <c r="F92" s="253" t="s">
        <v>33</v>
      </c>
      <c r="G92" s="253" t="s">
        <v>34</v>
      </c>
      <c r="H92" s="253" t="s">
        <v>33</v>
      </c>
      <c r="I92" s="253" t="s">
        <v>34</v>
      </c>
      <c r="J92" s="255" t="s">
        <v>35</v>
      </c>
      <c r="K92" s="316"/>
      <c r="L92" s="316"/>
      <c r="M92" s="316"/>
      <c r="N92" s="316"/>
      <c r="O92" s="308"/>
      <c r="P92" s="308"/>
      <c r="Q92" s="309"/>
      <c r="R92" s="309"/>
    </row>
    <row r="93" spans="1:18" ht="27.6" outlineLevel="2" x14ac:dyDescent="0.3">
      <c r="A93" s="144" t="s">
        <v>37</v>
      </c>
      <c r="B93" s="144">
        <v>1</v>
      </c>
      <c r="C93" s="257" t="s">
        <v>738</v>
      </c>
      <c r="D93" s="229"/>
      <c r="E93" s="228" t="s">
        <v>739</v>
      </c>
      <c r="F93" s="229" t="s">
        <v>740</v>
      </c>
      <c r="G93" s="230">
        <v>45722</v>
      </c>
      <c r="H93" s="229" t="s">
        <v>741</v>
      </c>
      <c r="I93" s="231">
        <v>45672</v>
      </c>
      <c r="J93" s="258">
        <v>661634.04</v>
      </c>
      <c r="K93" s="258"/>
      <c r="L93" s="258">
        <v>17957.2</v>
      </c>
      <c r="M93" s="258"/>
      <c r="N93" s="258">
        <f>+J93+K93+L93-M93</f>
        <v>679591.24</v>
      </c>
      <c r="O93" s="144" t="s">
        <v>708</v>
      </c>
      <c r="P93" s="144" t="s">
        <v>709</v>
      </c>
      <c r="Q93" s="144"/>
      <c r="R93" s="144" t="s">
        <v>742</v>
      </c>
    </row>
    <row r="94" spans="1:18" ht="27.6" outlineLevel="2" x14ac:dyDescent="0.3">
      <c r="A94" s="144"/>
      <c r="B94" s="144"/>
      <c r="C94" s="257" t="s">
        <v>743</v>
      </c>
      <c r="D94" s="229"/>
      <c r="E94" s="228" t="s">
        <v>739</v>
      </c>
      <c r="F94" s="229" t="s">
        <v>744</v>
      </c>
      <c r="G94" s="230">
        <v>45729</v>
      </c>
      <c r="H94" s="229" t="s">
        <v>745</v>
      </c>
      <c r="I94" s="231">
        <v>45727</v>
      </c>
      <c r="J94" s="232">
        <v>117974.97</v>
      </c>
      <c r="K94" s="258"/>
      <c r="L94" s="258">
        <v>1754.66</v>
      </c>
      <c r="M94" s="258"/>
      <c r="N94" s="258">
        <f t="shared" ref="N94" si="4">+J94+K94+L94-M94</f>
        <v>119729.63</v>
      </c>
      <c r="O94" s="144"/>
      <c r="P94" s="144"/>
      <c r="Q94" s="144"/>
      <c r="R94" s="260" t="s">
        <v>746</v>
      </c>
    </row>
    <row r="95" spans="1:18" outlineLevel="2" x14ac:dyDescent="0.3">
      <c r="A95" s="233"/>
      <c r="B95" s="233"/>
      <c r="C95" s="234"/>
      <c r="D95" s="235"/>
      <c r="E95" s="236"/>
      <c r="F95" s="235"/>
      <c r="G95" s="237"/>
      <c r="H95" s="238"/>
      <c r="I95" s="239"/>
      <c r="J95" s="240"/>
      <c r="K95" s="241"/>
      <c r="L95" s="241"/>
      <c r="M95" s="241"/>
      <c r="N95" s="241"/>
    </row>
    <row r="96" spans="1:18" outlineLevel="2" x14ac:dyDescent="0.3">
      <c r="A96" s="319" t="s">
        <v>132</v>
      </c>
      <c r="B96" s="320"/>
      <c r="C96" s="320"/>
      <c r="D96" s="320"/>
      <c r="E96" s="320"/>
      <c r="F96" s="320"/>
      <c r="G96" s="320"/>
      <c r="H96" s="320"/>
      <c r="I96" s="320"/>
      <c r="J96" s="320"/>
      <c r="K96" s="320"/>
      <c r="L96" s="320"/>
      <c r="M96" s="321"/>
      <c r="N96" s="242">
        <f>SUM(N93:N94)</f>
        <v>799320.87</v>
      </c>
    </row>
    <row r="97" spans="1:18" outlineLevel="2" x14ac:dyDescent="0.3"/>
    <row r="98" spans="1:18" s="251" customFormat="1" outlineLevel="2" x14ac:dyDescent="0.3">
      <c r="A98" s="251" t="s">
        <v>703</v>
      </c>
      <c r="B98" s="251">
        <v>12352079</v>
      </c>
      <c r="C98" s="304" t="s">
        <v>747</v>
      </c>
      <c r="D98" s="304"/>
      <c r="E98" s="304"/>
      <c r="F98" s="304"/>
      <c r="J98" s="252"/>
      <c r="K98" s="252"/>
      <c r="L98" s="252"/>
      <c r="M98" s="252"/>
      <c r="N98" s="252"/>
    </row>
    <row r="99" spans="1:18" outlineLevel="2" x14ac:dyDescent="0.3"/>
    <row r="100" spans="1:18" outlineLevel="2" x14ac:dyDescent="0.3">
      <c r="A100" s="307" t="s">
        <v>24</v>
      </c>
      <c r="B100" s="307" t="s">
        <v>25</v>
      </c>
      <c r="C100" s="317" t="s">
        <v>612</v>
      </c>
      <c r="D100" s="307" t="s">
        <v>613</v>
      </c>
      <c r="E100" s="307" t="s">
        <v>27</v>
      </c>
      <c r="F100" s="309" t="s">
        <v>28</v>
      </c>
      <c r="G100" s="309"/>
      <c r="H100" s="309" t="s">
        <v>614</v>
      </c>
      <c r="I100" s="309"/>
      <c r="J100" s="309"/>
      <c r="K100" s="315" t="s">
        <v>615</v>
      </c>
      <c r="L100" s="315" t="s">
        <v>616</v>
      </c>
      <c r="M100" s="315" t="s">
        <v>617</v>
      </c>
      <c r="N100" s="315" t="s">
        <v>618</v>
      </c>
      <c r="O100" s="307" t="s">
        <v>619</v>
      </c>
      <c r="P100" s="307" t="s">
        <v>36</v>
      </c>
      <c r="Q100" s="309" t="s">
        <v>32</v>
      </c>
      <c r="R100" s="309" t="s">
        <v>620</v>
      </c>
    </row>
    <row r="101" spans="1:18" outlineLevel="2" x14ac:dyDescent="0.3">
      <c r="A101" s="308"/>
      <c r="B101" s="308"/>
      <c r="C101" s="318"/>
      <c r="D101" s="308"/>
      <c r="E101" s="308"/>
      <c r="F101" s="253" t="s">
        <v>33</v>
      </c>
      <c r="G101" s="253" t="s">
        <v>34</v>
      </c>
      <c r="H101" s="253" t="s">
        <v>33</v>
      </c>
      <c r="I101" s="253" t="s">
        <v>34</v>
      </c>
      <c r="J101" s="255" t="s">
        <v>35</v>
      </c>
      <c r="K101" s="316"/>
      <c r="L101" s="316"/>
      <c r="M101" s="316"/>
      <c r="N101" s="316"/>
      <c r="O101" s="308"/>
      <c r="P101" s="308"/>
      <c r="Q101" s="309"/>
      <c r="R101" s="309"/>
    </row>
    <row r="102" spans="1:18" ht="27.6" outlineLevel="2" x14ac:dyDescent="0.3">
      <c r="A102" s="144" t="s">
        <v>37</v>
      </c>
      <c r="B102" s="144">
        <v>1</v>
      </c>
      <c r="C102" s="257" t="s">
        <v>748</v>
      </c>
      <c r="D102" s="261"/>
      <c r="E102" s="228" t="s">
        <v>749</v>
      </c>
      <c r="F102" s="229" t="s">
        <v>750</v>
      </c>
      <c r="G102" s="230">
        <v>45887</v>
      </c>
      <c r="H102" s="229" t="s">
        <v>751</v>
      </c>
      <c r="I102" s="231">
        <v>45852</v>
      </c>
      <c r="J102" s="258">
        <v>177717.52</v>
      </c>
      <c r="K102" s="258">
        <v>47397.14</v>
      </c>
      <c r="L102" s="258">
        <v>3348.16</v>
      </c>
      <c r="M102" s="258"/>
      <c r="N102" s="258">
        <f>+J102+K102+L102-M102</f>
        <v>228462.81999999998</v>
      </c>
      <c r="O102" s="144" t="s">
        <v>708</v>
      </c>
      <c r="P102" s="144" t="s">
        <v>709</v>
      </c>
      <c r="Q102" s="144"/>
      <c r="R102" s="144" t="s">
        <v>752</v>
      </c>
    </row>
    <row r="103" spans="1:18" ht="27.6" outlineLevel="2" x14ac:dyDescent="0.3">
      <c r="A103" s="144"/>
      <c r="B103" s="144"/>
      <c r="C103" s="257" t="s">
        <v>753</v>
      </c>
      <c r="D103" s="229"/>
      <c r="E103" s="228" t="s">
        <v>749</v>
      </c>
      <c r="F103" s="229" t="s">
        <v>754</v>
      </c>
      <c r="G103" s="230">
        <v>45895</v>
      </c>
      <c r="H103" s="229" t="s">
        <v>755</v>
      </c>
      <c r="I103" s="231">
        <v>45852</v>
      </c>
      <c r="J103" s="258">
        <v>262499.08</v>
      </c>
      <c r="K103" s="258">
        <v>69603.94</v>
      </c>
      <c r="L103" s="258">
        <v>4939.42</v>
      </c>
      <c r="M103" s="258"/>
      <c r="N103" s="258">
        <f t="shared" ref="N103:N105" si="5">+J103+K103+L103-M103</f>
        <v>337042.44</v>
      </c>
      <c r="O103" s="144"/>
      <c r="P103" s="144"/>
      <c r="Q103" s="144"/>
      <c r="R103" s="144" t="s">
        <v>756</v>
      </c>
    </row>
    <row r="104" spans="1:18" ht="27.6" outlineLevel="2" x14ac:dyDescent="0.3">
      <c r="A104" s="144"/>
      <c r="B104" s="144"/>
      <c r="C104" s="257" t="s">
        <v>757</v>
      </c>
      <c r="D104" s="229"/>
      <c r="E104" s="228" t="s">
        <v>749</v>
      </c>
      <c r="F104" s="229" t="s">
        <v>758</v>
      </c>
      <c r="G104" s="230">
        <v>45895</v>
      </c>
      <c r="H104" s="229" t="s">
        <v>759</v>
      </c>
      <c r="I104" s="231">
        <v>45852</v>
      </c>
      <c r="J104" s="258">
        <v>189680.15</v>
      </c>
      <c r="K104" s="258">
        <v>40229.1</v>
      </c>
      <c r="L104" s="258">
        <v>3419.47</v>
      </c>
      <c r="M104" s="258"/>
      <c r="N104" s="258">
        <f t="shared" si="5"/>
        <v>233328.72</v>
      </c>
      <c r="O104" s="144"/>
      <c r="P104" s="144"/>
      <c r="Q104" s="144"/>
      <c r="R104" s="144" t="s">
        <v>760</v>
      </c>
    </row>
    <row r="105" spans="1:18" ht="27.6" outlineLevel="2" x14ac:dyDescent="0.3">
      <c r="A105" s="144"/>
      <c r="B105" s="144"/>
      <c r="C105" s="257" t="s">
        <v>761</v>
      </c>
      <c r="D105" s="229"/>
      <c r="E105" s="228" t="s">
        <v>749</v>
      </c>
      <c r="F105" s="229" t="s">
        <v>762</v>
      </c>
      <c r="G105" s="230">
        <v>45895</v>
      </c>
      <c r="H105" s="229" t="s">
        <v>763</v>
      </c>
      <c r="I105" s="231">
        <v>45852</v>
      </c>
      <c r="J105" s="232">
        <v>38267.22</v>
      </c>
      <c r="K105" s="258">
        <v>4322.3</v>
      </c>
      <c r="L105" s="258">
        <v>633.44000000000005</v>
      </c>
      <c r="M105" s="258"/>
      <c r="N105" s="258">
        <f t="shared" si="5"/>
        <v>43222.960000000006</v>
      </c>
      <c r="O105" s="144"/>
      <c r="P105" s="144"/>
      <c r="Q105" s="144"/>
      <c r="R105" s="144" t="s">
        <v>764</v>
      </c>
    </row>
    <row r="106" spans="1:18" outlineLevel="2" x14ac:dyDescent="0.3">
      <c r="A106" s="233"/>
      <c r="B106" s="233"/>
      <c r="C106" s="234"/>
      <c r="D106" s="235"/>
      <c r="E106" s="236"/>
      <c r="F106" s="235"/>
      <c r="G106" s="237"/>
      <c r="H106" s="238"/>
      <c r="I106" s="239"/>
      <c r="J106" s="240"/>
      <c r="K106" s="241"/>
      <c r="L106" s="241"/>
      <c r="M106" s="241"/>
      <c r="N106" s="241"/>
    </row>
    <row r="107" spans="1:18" outlineLevel="2" x14ac:dyDescent="0.3">
      <c r="A107" s="319" t="s">
        <v>132</v>
      </c>
      <c r="B107" s="320"/>
      <c r="C107" s="320"/>
      <c r="D107" s="320"/>
      <c r="E107" s="320"/>
      <c r="F107" s="320"/>
      <c r="G107" s="320"/>
      <c r="H107" s="320"/>
      <c r="I107" s="320"/>
      <c r="J107" s="320"/>
      <c r="K107" s="320"/>
      <c r="L107" s="320"/>
      <c r="M107" s="321"/>
      <c r="N107" s="242">
        <f>SUM(N102:N105)</f>
        <v>842056.94</v>
      </c>
    </row>
    <row r="108" spans="1:18" outlineLevel="2" x14ac:dyDescent="0.3"/>
    <row r="109" spans="1:18" s="251" customFormat="1" outlineLevel="2" x14ac:dyDescent="0.3">
      <c r="A109" s="251" t="s">
        <v>703</v>
      </c>
      <c r="B109" s="251">
        <v>12352090</v>
      </c>
      <c r="C109" s="304" t="s">
        <v>765</v>
      </c>
      <c r="D109" s="304"/>
      <c r="E109" s="304"/>
      <c r="F109" s="304"/>
      <c r="J109" s="252"/>
      <c r="K109" s="252"/>
      <c r="L109" s="252"/>
      <c r="M109" s="252"/>
      <c r="N109" s="252"/>
    </row>
    <row r="110" spans="1:18" outlineLevel="2" x14ac:dyDescent="0.3"/>
    <row r="111" spans="1:18" outlineLevel="2" x14ac:dyDescent="0.3">
      <c r="A111" s="307" t="s">
        <v>24</v>
      </c>
      <c r="B111" s="307" t="s">
        <v>25</v>
      </c>
      <c r="C111" s="317" t="s">
        <v>612</v>
      </c>
      <c r="D111" s="307" t="s">
        <v>613</v>
      </c>
      <c r="E111" s="307" t="s">
        <v>27</v>
      </c>
      <c r="F111" s="309" t="s">
        <v>28</v>
      </c>
      <c r="G111" s="309"/>
      <c r="H111" s="309" t="s">
        <v>614</v>
      </c>
      <c r="I111" s="309"/>
      <c r="J111" s="309"/>
      <c r="K111" s="315" t="s">
        <v>615</v>
      </c>
      <c r="L111" s="315" t="s">
        <v>616</v>
      </c>
      <c r="M111" s="315" t="s">
        <v>617</v>
      </c>
      <c r="N111" s="315" t="s">
        <v>618</v>
      </c>
      <c r="O111" s="307" t="s">
        <v>619</v>
      </c>
      <c r="P111" s="307" t="s">
        <v>36</v>
      </c>
      <c r="Q111" s="309" t="s">
        <v>32</v>
      </c>
      <c r="R111" s="309" t="s">
        <v>620</v>
      </c>
    </row>
    <row r="112" spans="1:18" outlineLevel="2" x14ac:dyDescent="0.3">
      <c r="A112" s="308"/>
      <c r="B112" s="308"/>
      <c r="C112" s="318"/>
      <c r="D112" s="308"/>
      <c r="E112" s="308"/>
      <c r="F112" s="253" t="s">
        <v>33</v>
      </c>
      <c r="G112" s="253" t="s">
        <v>34</v>
      </c>
      <c r="H112" s="253" t="s">
        <v>33</v>
      </c>
      <c r="I112" s="253" t="s">
        <v>34</v>
      </c>
      <c r="J112" s="255" t="s">
        <v>35</v>
      </c>
      <c r="K112" s="316"/>
      <c r="L112" s="316"/>
      <c r="M112" s="316"/>
      <c r="N112" s="316"/>
      <c r="O112" s="308"/>
      <c r="P112" s="308"/>
      <c r="Q112" s="309"/>
      <c r="R112" s="309"/>
    </row>
    <row r="113" spans="1:18" ht="27.6" outlineLevel="2" x14ac:dyDescent="0.3">
      <c r="A113" s="144" t="s">
        <v>37</v>
      </c>
      <c r="B113" s="144">
        <v>1</v>
      </c>
      <c r="C113" s="257" t="s">
        <v>766</v>
      </c>
      <c r="D113" s="229"/>
      <c r="E113" s="228" t="s">
        <v>767</v>
      </c>
      <c r="F113" s="229" t="s">
        <v>768</v>
      </c>
      <c r="G113" s="230">
        <v>45684</v>
      </c>
      <c r="H113" s="229" t="s">
        <v>769</v>
      </c>
      <c r="I113" s="231">
        <v>45680</v>
      </c>
      <c r="J113" s="258">
        <v>805162.6</v>
      </c>
      <c r="K113" s="258"/>
      <c r="L113" s="258">
        <v>4988.62</v>
      </c>
      <c r="M113" s="258"/>
      <c r="N113" s="258">
        <f>+J113+K113+L113-M113</f>
        <v>810151.22</v>
      </c>
      <c r="O113" s="144" t="s">
        <v>708</v>
      </c>
      <c r="P113" s="144" t="s">
        <v>709</v>
      </c>
      <c r="Q113" s="144"/>
      <c r="R113" s="144" t="s">
        <v>770</v>
      </c>
    </row>
    <row r="114" spans="1:18" ht="27.6" outlineLevel="2" x14ac:dyDescent="0.3">
      <c r="A114" s="144"/>
      <c r="B114" s="144"/>
      <c r="C114" s="257" t="s">
        <v>771</v>
      </c>
      <c r="D114" s="229"/>
      <c r="E114" s="228" t="s">
        <v>767</v>
      </c>
      <c r="F114" s="229" t="s">
        <v>772</v>
      </c>
      <c r="G114" s="230">
        <v>45684</v>
      </c>
      <c r="H114" s="229" t="s">
        <v>773</v>
      </c>
      <c r="I114" s="231">
        <v>45680</v>
      </c>
      <c r="J114" s="258">
        <v>695966.04</v>
      </c>
      <c r="K114" s="258"/>
      <c r="L114" s="258">
        <v>4312.0600000000004</v>
      </c>
      <c r="M114" s="258"/>
      <c r="N114" s="258">
        <f t="shared" ref="N114:N116" si="6">+J114+K114+L114-M114</f>
        <v>700278.10000000009</v>
      </c>
      <c r="O114" s="144"/>
      <c r="P114" s="144"/>
      <c r="Q114" s="144"/>
      <c r="R114" s="144" t="s">
        <v>774</v>
      </c>
    </row>
    <row r="115" spans="1:18" ht="27.6" outlineLevel="2" x14ac:dyDescent="0.3">
      <c r="A115" s="144"/>
      <c r="B115" s="144"/>
      <c r="C115" s="257" t="s">
        <v>775</v>
      </c>
      <c r="D115" s="229"/>
      <c r="E115" s="228" t="s">
        <v>767</v>
      </c>
      <c r="F115" s="229" t="s">
        <v>776</v>
      </c>
      <c r="G115" s="230">
        <v>45740</v>
      </c>
      <c r="H115" s="229" t="s">
        <v>777</v>
      </c>
      <c r="I115" s="231">
        <v>45734</v>
      </c>
      <c r="J115" s="258">
        <v>40801.800000000003</v>
      </c>
      <c r="K115" s="258"/>
      <c r="L115" s="258">
        <v>176.63</v>
      </c>
      <c r="M115" s="258"/>
      <c r="N115" s="258">
        <f t="shared" si="6"/>
        <v>40978.43</v>
      </c>
      <c r="O115" s="144"/>
      <c r="P115" s="144"/>
      <c r="Q115" s="144"/>
      <c r="R115" s="144" t="s">
        <v>778</v>
      </c>
    </row>
    <row r="116" spans="1:18" ht="27.6" outlineLevel="2" x14ac:dyDescent="0.3">
      <c r="A116" s="144"/>
      <c r="B116" s="144"/>
      <c r="C116" s="257" t="s">
        <v>779</v>
      </c>
      <c r="D116" s="229"/>
      <c r="E116" s="228" t="s">
        <v>767</v>
      </c>
      <c r="F116" s="229" t="s">
        <v>780</v>
      </c>
      <c r="G116" s="230">
        <v>45740</v>
      </c>
      <c r="H116" s="229" t="s">
        <v>781</v>
      </c>
      <c r="I116" s="231">
        <v>45734</v>
      </c>
      <c r="J116" s="232">
        <v>233936.18</v>
      </c>
      <c r="K116" s="258"/>
      <c r="L116" s="258">
        <v>1012.71</v>
      </c>
      <c r="M116" s="258"/>
      <c r="N116" s="258">
        <f t="shared" si="6"/>
        <v>234948.88999999998</v>
      </c>
      <c r="O116" s="144"/>
      <c r="P116" s="144"/>
      <c r="Q116" s="144"/>
      <c r="R116" s="144" t="s">
        <v>782</v>
      </c>
    </row>
    <row r="117" spans="1:18" outlineLevel="2" x14ac:dyDescent="0.3">
      <c r="A117" s="233"/>
      <c r="B117" s="233"/>
      <c r="C117" s="234"/>
      <c r="D117" s="235"/>
      <c r="E117" s="236"/>
      <c r="F117" s="235"/>
      <c r="G117" s="237"/>
      <c r="H117" s="238"/>
      <c r="I117" s="239"/>
      <c r="J117" s="240"/>
      <c r="K117" s="241"/>
      <c r="L117" s="241"/>
      <c r="M117" s="241"/>
      <c r="N117" s="241"/>
    </row>
    <row r="118" spans="1:18" outlineLevel="2" x14ac:dyDescent="0.3">
      <c r="A118" s="319" t="s">
        <v>132</v>
      </c>
      <c r="B118" s="320"/>
      <c r="C118" s="320"/>
      <c r="D118" s="320"/>
      <c r="E118" s="320"/>
      <c r="F118" s="320"/>
      <c r="G118" s="320"/>
      <c r="H118" s="320"/>
      <c r="I118" s="320"/>
      <c r="J118" s="320"/>
      <c r="K118" s="320"/>
      <c r="L118" s="320"/>
      <c r="M118" s="321"/>
      <c r="N118" s="242">
        <f>SUM(N113:N116)</f>
        <v>1786356.64</v>
      </c>
    </row>
    <row r="119" spans="1:18" outlineLevel="2" x14ac:dyDescent="0.3"/>
    <row r="120" spans="1:18" s="251" customFormat="1" outlineLevel="2" x14ac:dyDescent="0.3">
      <c r="A120" s="251" t="s">
        <v>703</v>
      </c>
      <c r="B120" s="251">
        <v>12352094</v>
      </c>
      <c r="C120" s="304" t="s">
        <v>783</v>
      </c>
      <c r="D120" s="304"/>
      <c r="E120" s="304"/>
      <c r="F120" s="304"/>
      <c r="J120" s="252"/>
      <c r="K120" s="252"/>
      <c r="L120" s="252"/>
      <c r="M120" s="252"/>
      <c r="N120" s="252"/>
    </row>
    <row r="121" spans="1:18" outlineLevel="2" x14ac:dyDescent="0.3"/>
    <row r="122" spans="1:18" outlineLevel="2" x14ac:dyDescent="0.3">
      <c r="A122" s="307" t="s">
        <v>24</v>
      </c>
      <c r="B122" s="307" t="s">
        <v>25</v>
      </c>
      <c r="C122" s="317" t="s">
        <v>612</v>
      </c>
      <c r="D122" s="307" t="s">
        <v>613</v>
      </c>
      <c r="E122" s="307" t="s">
        <v>27</v>
      </c>
      <c r="F122" s="309" t="s">
        <v>28</v>
      </c>
      <c r="G122" s="309"/>
      <c r="H122" s="309" t="s">
        <v>614</v>
      </c>
      <c r="I122" s="309"/>
      <c r="J122" s="309"/>
      <c r="K122" s="315" t="s">
        <v>615</v>
      </c>
      <c r="L122" s="315" t="s">
        <v>616</v>
      </c>
      <c r="M122" s="315" t="s">
        <v>617</v>
      </c>
      <c r="N122" s="315" t="s">
        <v>618</v>
      </c>
      <c r="O122" s="307" t="s">
        <v>619</v>
      </c>
      <c r="P122" s="307" t="s">
        <v>36</v>
      </c>
      <c r="Q122" s="309" t="s">
        <v>32</v>
      </c>
      <c r="R122" s="309" t="s">
        <v>620</v>
      </c>
    </row>
    <row r="123" spans="1:18" outlineLevel="2" x14ac:dyDescent="0.3">
      <c r="A123" s="308"/>
      <c r="B123" s="308"/>
      <c r="C123" s="318"/>
      <c r="D123" s="308"/>
      <c r="E123" s="308"/>
      <c r="F123" s="253" t="s">
        <v>33</v>
      </c>
      <c r="G123" s="253" t="s">
        <v>34</v>
      </c>
      <c r="H123" s="253" t="s">
        <v>33</v>
      </c>
      <c r="I123" s="253" t="s">
        <v>34</v>
      </c>
      <c r="J123" s="255" t="s">
        <v>35</v>
      </c>
      <c r="K123" s="316"/>
      <c r="L123" s="316"/>
      <c r="M123" s="316"/>
      <c r="N123" s="316"/>
      <c r="O123" s="308"/>
      <c r="P123" s="308"/>
      <c r="Q123" s="309"/>
      <c r="R123" s="309"/>
    </row>
    <row r="124" spans="1:18" ht="27.6" outlineLevel="2" x14ac:dyDescent="0.3">
      <c r="A124" s="144" t="s">
        <v>37</v>
      </c>
      <c r="B124" s="144">
        <v>1</v>
      </c>
      <c r="C124" s="257" t="s">
        <v>784</v>
      </c>
      <c r="D124" s="229"/>
      <c r="E124" s="228" t="s">
        <v>785</v>
      </c>
      <c r="F124" s="229" t="s">
        <v>786</v>
      </c>
      <c r="G124" s="230">
        <v>45716</v>
      </c>
      <c r="H124" s="229">
        <v>909</v>
      </c>
      <c r="I124" s="231">
        <v>45670</v>
      </c>
      <c r="J124" s="258">
        <v>2508751.64</v>
      </c>
      <c r="K124" s="258"/>
      <c r="L124" s="258">
        <v>53646.25</v>
      </c>
      <c r="M124" s="258"/>
      <c r="N124" s="258">
        <f>+J124+K124+L124-M124</f>
        <v>2562397.89</v>
      </c>
      <c r="O124" s="144" t="s">
        <v>708</v>
      </c>
      <c r="P124" s="144" t="s">
        <v>709</v>
      </c>
      <c r="Q124" s="144"/>
      <c r="R124" s="144" t="s">
        <v>787</v>
      </c>
    </row>
    <row r="125" spans="1:18" ht="27.6" outlineLevel="2" x14ac:dyDescent="0.3">
      <c r="A125" s="144"/>
      <c r="B125" s="144"/>
      <c r="C125" s="257" t="s">
        <v>788</v>
      </c>
      <c r="D125" s="229"/>
      <c r="E125" s="228" t="s">
        <v>785</v>
      </c>
      <c r="F125" s="229" t="s">
        <v>789</v>
      </c>
      <c r="G125" s="230">
        <v>45716</v>
      </c>
      <c r="H125" s="229">
        <v>910</v>
      </c>
      <c r="I125" s="231">
        <v>45670</v>
      </c>
      <c r="J125" s="258">
        <v>253311.76</v>
      </c>
      <c r="K125" s="258"/>
      <c r="L125" s="258">
        <v>5416.73</v>
      </c>
      <c r="M125" s="258"/>
      <c r="N125" s="258">
        <f t="shared" ref="N125:N127" si="7">+J125+K125+L125-M125</f>
        <v>258728.49000000002</v>
      </c>
      <c r="O125" s="144"/>
      <c r="P125" s="144"/>
      <c r="Q125" s="144"/>
      <c r="R125" s="144" t="s">
        <v>790</v>
      </c>
    </row>
    <row r="126" spans="1:18" ht="27.6" outlineLevel="2" x14ac:dyDescent="0.3">
      <c r="A126" s="144"/>
      <c r="B126" s="144"/>
      <c r="C126" s="257" t="s">
        <v>791</v>
      </c>
      <c r="D126" s="229"/>
      <c r="E126" s="228" t="s">
        <v>785</v>
      </c>
      <c r="F126" s="229" t="s">
        <v>792</v>
      </c>
      <c r="G126" s="230">
        <v>45716</v>
      </c>
      <c r="H126" s="229">
        <v>911</v>
      </c>
      <c r="I126" s="231">
        <v>45670</v>
      </c>
      <c r="J126" s="258">
        <v>407429.69</v>
      </c>
      <c r="K126" s="258"/>
      <c r="L126" s="258">
        <v>8712.56</v>
      </c>
      <c r="M126" s="258"/>
      <c r="N126" s="258">
        <f t="shared" si="7"/>
        <v>416142.25</v>
      </c>
      <c r="O126" s="144"/>
      <c r="P126" s="144"/>
      <c r="Q126" s="144"/>
      <c r="R126" s="144" t="s">
        <v>793</v>
      </c>
    </row>
    <row r="127" spans="1:18" ht="27.6" outlineLevel="2" x14ac:dyDescent="0.3">
      <c r="A127" s="144"/>
      <c r="B127" s="144"/>
      <c r="C127" s="257" t="s">
        <v>794</v>
      </c>
      <c r="D127" s="229"/>
      <c r="E127" s="228" t="s">
        <v>785</v>
      </c>
      <c r="F127" s="229" t="s">
        <v>795</v>
      </c>
      <c r="G127" s="230">
        <v>45832</v>
      </c>
      <c r="H127" s="229">
        <v>919</v>
      </c>
      <c r="I127" s="231">
        <v>45741</v>
      </c>
      <c r="J127" s="232">
        <v>1899834.48</v>
      </c>
      <c r="K127" s="258"/>
      <c r="L127" s="258">
        <v>28256.5</v>
      </c>
      <c r="M127" s="258"/>
      <c r="N127" s="258">
        <f t="shared" si="7"/>
        <v>1928090.98</v>
      </c>
      <c r="O127" s="144"/>
      <c r="P127" s="144"/>
      <c r="Q127" s="144"/>
      <c r="R127" s="144" t="s">
        <v>796</v>
      </c>
    </row>
    <row r="128" spans="1:18" outlineLevel="2" x14ac:dyDescent="0.3">
      <c r="A128" s="233"/>
      <c r="B128" s="233"/>
      <c r="C128" s="234"/>
      <c r="D128" s="235"/>
      <c r="E128" s="236"/>
      <c r="F128" s="235"/>
      <c r="G128" s="237"/>
      <c r="H128" s="238"/>
      <c r="I128" s="239"/>
      <c r="J128" s="240"/>
      <c r="K128" s="241"/>
      <c r="L128" s="241"/>
      <c r="M128" s="241"/>
      <c r="N128" s="241"/>
    </row>
    <row r="129" spans="1:18" outlineLevel="2" x14ac:dyDescent="0.3">
      <c r="A129" s="319" t="s">
        <v>132</v>
      </c>
      <c r="B129" s="320"/>
      <c r="C129" s="320"/>
      <c r="D129" s="320"/>
      <c r="E129" s="320"/>
      <c r="F129" s="320"/>
      <c r="G129" s="320"/>
      <c r="H129" s="320"/>
      <c r="I129" s="320"/>
      <c r="J129" s="320"/>
      <c r="K129" s="320"/>
      <c r="L129" s="320"/>
      <c r="M129" s="321"/>
      <c r="N129" s="242">
        <f>SUM(N124:N127)</f>
        <v>5165359.6100000003</v>
      </c>
    </row>
    <row r="130" spans="1:18" outlineLevel="2" x14ac:dyDescent="0.3"/>
    <row r="131" spans="1:18" s="251" customFormat="1" outlineLevel="2" x14ac:dyDescent="0.3">
      <c r="A131" s="251" t="s">
        <v>703</v>
      </c>
      <c r="B131" s="251">
        <v>12352096</v>
      </c>
      <c r="C131" s="304" t="s">
        <v>797</v>
      </c>
      <c r="D131" s="304"/>
      <c r="E131" s="304"/>
      <c r="F131" s="304"/>
      <c r="J131" s="252"/>
      <c r="K131" s="252"/>
      <c r="L131" s="252"/>
      <c r="M131" s="252"/>
      <c r="N131" s="252"/>
    </row>
    <row r="132" spans="1:18" outlineLevel="2" x14ac:dyDescent="0.3"/>
    <row r="133" spans="1:18" outlineLevel="2" x14ac:dyDescent="0.3">
      <c r="A133" s="307" t="s">
        <v>24</v>
      </c>
      <c r="B133" s="307" t="s">
        <v>25</v>
      </c>
      <c r="C133" s="317" t="s">
        <v>612</v>
      </c>
      <c r="D133" s="307" t="s">
        <v>613</v>
      </c>
      <c r="E133" s="307" t="s">
        <v>27</v>
      </c>
      <c r="F133" s="309" t="s">
        <v>28</v>
      </c>
      <c r="G133" s="309"/>
      <c r="H133" s="309" t="s">
        <v>614</v>
      </c>
      <c r="I133" s="309"/>
      <c r="J133" s="309"/>
      <c r="K133" s="315" t="s">
        <v>615</v>
      </c>
      <c r="L133" s="315" t="s">
        <v>616</v>
      </c>
      <c r="M133" s="315" t="s">
        <v>617</v>
      </c>
      <c r="N133" s="315" t="s">
        <v>618</v>
      </c>
      <c r="O133" s="307" t="s">
        <v>619</v>
      </c>
      <c r="P133" s="307" t="s">
        <v>36</v>
      </c>
      <c r="Q133" s="309" t="s">
        <v>32</v>
      </c>
      <c r="R133" s="309" t="s">
        <v>620</v>
      </c>
    </row>
    <row r="134" spans="1:18" outlineLevel="2" x14ac:dyDescent="0.3">
      <c r="A134" s="308"/>
      <c r="B134" s="308"/>
      <c r="C134" s="318"/>
      <c r="D134" s="308"/>
      <c r="E134" s="308"/>
      <c r="F134" s="253" t="s">
        <v>33</v>
      </c>
      <c r="G134" s="253" t="s">
        <v>34</v>
      </c>
      <c r="H134" s="253" t="s">
        <v>33</v>
      </c>
      <c r="I134" s="253" t="s">
        <v>34</v>
      </c>
      <c r="J134" s="255" t="s">
        <v>35</v>
      </c>
      <c r="K134" s="316"/>
      <c r="L134" s="316"/>
      <c r="M134" s="316"/>
      <c r="N134" s="316"/>
      <c r="O134" s="308"/>
      <c r="P134" s="308"/>
      <c r="Q134" s="309"/>
      <c r="R134" s="309"/>
    </row>
    <row r="135" spans="1:18" ht="27.6" outlineLevel="2" x14ac:dyDescent="0.3">
      <c r="A135" s="144" t="s">
        <v>37</v>
      </c>
      <c r="B135" s="144">
        <v>1</v>
      </c>
      <c r="C135" s="257" t="s">
        <v>798</v>
      </c>
      <c r="D135" s="229"/>
      <c r="E135" s="228" t="s">
        <v>799</v>
      </c>
      <c r="F135" s="229" t="s">
        <v>800</v>
      </c>
      <c r="G135" s="230">
        <v>45873</v>
      </c>
      <c r="H135" s="229" t="s">
        <v>801</v>
      </c>
      <c r="I135" s="231">
        <v>45796</v>
      </c>
      <c r="J135" s="258">
        <v>40480.68</v>
      </c>
      <c r="K135" s="258"/>
      <c r="L135" s="258">
        <v>1222.33</v>
      </c>
      <c r="M135" s="258"/>
      <c r="N135" s="258">
        <f>+J135+K135+L135-M135</f>
        <v>41703.01</v>
      </c>
      <c r="O135" s="144" t="s">
        <v>708</v>
      </c>
      <c r="P135" s="144" t="s">
        <v>709</v>
      </c>
      <c r="Q135" s="144"/>
      <c r="R135" s="144" t="s">
        <v>802</v>
      </c>
    </row>
    <row r="136" spans="1:18" ht="27.6" outlineLevel="2" x14ac:dyDescent="0.3">
      <c r="A136" s="144"/>
      <c r="B136" s="144"/>
      <c r="C136" s="257" t="s">
        <v>803</v>
      </c>
      <c r="D136" s="229"/>
      <c r="E136" s="228" t="s">
        <v>799</v>
      </c>
      <c r="F136" s="229" t="s">
        <v>804</v>
      </c>
      <c r="G136" s="230">
        <v>45890</v>
      </c>
      <c r="H136" s="229" t="s">
        <v>805</v>
      </c>
      <c r="I136" s="231">
        <v>45863</v>
      </c>
      <c r="J136" s="258">
        <v>30679.88</v>
      </c>
      <c r="K136" s="258"/>
      <c r="L136" s="258">
        <v>456.31</v>
      </c>
      <c r="M136" s="258"/>
      <c r="N136" s="258">
        <f t="shared" ref="N136:N137" si="8">+J136+K136+L136-M136</f>
        <v>31136.190000000002</v>
      </c>
      <c r="O136" s="144"/>
      <c r="P136" s="144"/>
      <c r="Q136" s="144"/>
      <c r="R136" s="144" t="s">
        <v>806</v>
      </c>
    </row>
    <row r="137" spans="1:18" ht="27.6" outlineLevel="2" x14ac:dyDescent="0.3">
      <c r="A137" s="144"/>
      <c r="B137" s="144"/>
      <c r="C137" s="257" t="s">
        <v>807</v>
      </c>
      <c r="D137" s="261"/>
      <c r="E137" s="228" t="s">
        <v>799</v>
      </c>
      <c r="F137" s="229" t="s">
        <v>808</v>
      </c>
      <c r="G137" s="230">
        <v>45894</v>
      </c>
      <c r="H137" s="229" t="s">
        <v>809</v>
      </c>
      <c r="I137" s="231">
        <v>45863</v>
      </c>
      <c r="J137" s="232">
        <v>919442.2</v>
      </c>
      <c r="K137" s="258"/>
      <c r="L137" s="258">
        <v>13674.99</v>
      </c>
      <c r="M137" s="258"/>
      <c r="N137" s="258">
        <f t="shared" si="8"/>
        <v>933117.19</v>
      </c>
      <c r="O137" s="144"/>
      <c r="P137" s="144"/>
      <c r="Q137" s="144"/>
      <c r="R137" s="144" t="s">
        <v>810</v>
      </c>
    </row>
    <row r="138" spans="1:18" outlineLevel="2" x14ac:dyDescent="0.3">
      <c r="A138" s="233"/>
      <c r="B138" s="233"/>
      <c r="C138" s="234"/>
      <c r="D138" s="235"/>
      <c r="E138" s="236"/>
      <c r="F138" s="235"/>
      <c r="G138" s="237"/>
      <c r="H138" s="238"/>
      <c r="I138" s="239"/>
      <c r="J138" s="240"/>
      <c r="K138" s="241"/>
      <c r="L138" s="241"/>
      <c r="M138" s="241"/>
      <c r="N138" s="241"/>
    </row>
    <row r="139" spans="1:18" outlineLevel="2" x14ac:dyDescent="0.3">
      <c r="A139" s="319" t="s">
        <v>132</v>
      </c>
      <c r="B139" s="320"/>
      <c r="C139" s="320"/>
      <c r="D139" s="320"/>
      <c r="E139" s="320"/>
      <c r="F139" s="320"/>
      <c r="G139" s="320"/>
      <c r="H139" s="320"/>
      <c r="I139" s="320"/>
      <c r="J139" s="320"/>
      <c r="K139" s="320"/>
      <c r="L139" s="320"/>
      <c r="M139" s="321"/>
      <c r="N139" s="242">
        <f>SUM(N135:N137)</f>
        <v>1005956.3899999999</v>
      </c>
    </row>
    <row r="140" spans="1:18" outlineLevel="2" x14ac:dyDescent="0.3">
      <c r="C140" s="259"/>
      <c r="D140" s="261"/>
      <c r="F140" s="261"/>
      <c r="G140" s="262"/>
      <c r="H140" s="261"/>
      <c r="I140" s="263"/>
      <c r="J140" s="264"/>
      <c r="K140" s="265"/>
      <c r="L140" s="265"/>
      <c r="M140" s="265"/>
      <c r="N140" s="265"/>
    </row>
    <row r="141" spans="1:18" s="251" customFormat="1" outlineLevel="2" x14ac:dyDescent="0.3">
      <c r="A141" s="251" t="s">
        <v>703</v>
      </c>
      <c r="B141" s="251">
        <v>12352100</v>
      </c>
      <c r="C141" s="304" t="s">
        <v>811</v>
      </c>
      <c r="D141" s="304"/>
      <c r="E141" s="304"/>
      <c r="F141" s="304"/>
      <c r="J141" s="252"/>
      <c r="K141" s="252"/>
      <c r="L141" s="252"/>
      <c r="M141" s="252"/>
      <c r="N141" s="252"/>
    </row>
    <row r="142" spans="1:18" outlineLevel="2" x14ac:dyDescent="0.3"/>
    <row r="143" spans="1:18" outlineLevel="2" x14ac:dyDescent="0.3">
      <c r="A143" s="307" t="s">
        <v>24</v>
      </c>
      <c r="B143" s="307" t="s">
        <v>25</v>
      </c>
      <c r="C143" s="317" t="s">
        <v>612</v>
      </c>
      <c r="D143" s="307" t="s">
        <v>613</v>
      </c>
      <c r="E143" s="307" t="s">
        <v>27</v>
      </c>
      <c r="F143" s="309" t="s">
        <v>28</v>
      </c>
      <c r="G143" s="309"/>
      <c r="H143" s="309" t="s">
        <v>614</v>
      </c>
      <c r="I143" s="309"/>
      <c r="J143" s="309"/>
      <c r="K143" s="315" t="s">
        <v>615</v>
      </c>
      <c r="L143" s="315" t="s">
        <v>616</v>
      </c>
      <c r="M143" s="315" t="s">
        <v>617</v>
      </c>
      <c r="N143" s="315" t="s">
        <v>618</v>
      </c>
      <c r="O143" s="307" t="s">
        <v>619</v>
      </c>
      <c r="P143" s="307" t="s">
        <v>36</v>
      </c>
      <c r="Q143" s="309" t="s">
        <v>32</v>
      </c>
      <c r="R143" s="309" t="s">
        <v>620</v>
      </c>
    </row>
    <row r="144" spans="1:18" outlineLevel="2" x14ac:dyDescent="0.3">
      <c r="A144" s="308"/>
      <c r="B144" s="308"/>
      <c r="C144" s="318"/>
      <c r="D144" s="308"/>
      <c r="E144" s="308"/>
      <c r="F144" s="253" t="s">
        <v>33</v>
      </c>
      <c r="G144" s="253" t="s">
        <v>34</v>
      </c>
      <c r="H144" s="253" t="s">
        <v>33</v>
      </c>
      <c r="I144" s="253" t="s">
        <v>34</v>
      </c>
      <c r="J144" s="255" t="s">
        <v>35</v>
      </c>
      <c r="K144" s="316"/>
      <c r="L144" s="316"/>
      <c r="M144" s="316"/>
      <c r="N144" s="316"/>
      <c r="O144" s="308"/>
      <c r="P144" s="308"/>
      <c r="Q144" s="309"/>
      <c r="R144" s="309"/>
    </row>
    <row r="145" spans="1:18" ht="27.6" outlineLevel="2" x14ac:dyDescent="0.3">
      <c r="A145" s="144" t="s">
        <v>37</v>
      </c>
      <c r="B145" s="144">
        <v>1</v>
      </c>
      <c r="C145" s="257" t="s">
        <v>812</v>
      </c>
      <c r="D145" s="229"/>
      <c r="E145" s="228" t="s">
        <v>813</v>
      </c>
      <c r="F145" s="261" t="s">
        <v>814</v>
      </c>
      <c r="G145" s="230">
        <v>45723</v>
      </c>
      <c r="H145" s="229" t="s">
        <v>815</v>
      </c>
      <c r="I145" s="231">
        <v>45670</v>
      </c>
      <c r="J145" s="258">
        <v>185703.31</v>
      </c>
      <c r="K145" s="258"/>
      <c r="L145" s="258">
        <v>2761.99</v>
      </c>
      <c r="M145" s="258"/>
      <c r="N145" s="258">
        <f>+J145+K145+L145-M145</f>
        <v>188465.3</v>
      </c>
      <c r="O145" s="144" t="s">
        <v>708</v>
      </c>
      <c r="P145" s="144" t="s">
        <v>709</v>
      </c>
      <c r="Q145" s="144"/>
      <c r="R145" s="144" t="s">
        <v>816</v>
      </c>
    </row>
    <row r="146" spans="1:18" outlineLevel="2" x14ac:dyDescent="0.3">
      <c r="A146" s="233"/>
      <c r="B146" s="233"/>
      <c r="C146" s="234"/>
      <c r="D146" s="235"/>
      <c r="E146" s="236"/>
      <c r="F146" s="235"/>
      <c r="G146" s="237"/>
      <c r="H146" s="238"/>
      <c r="I146" s="239"/>
      <c r="J146" s="240"/>
      <c r="K146" s="241"/>
      <c r="L146" s="241"/>
      <c r="M146" s="241"/>
      <c r="N146" s="241"/>
    </row>
    <row r="147" spans="1:18" outlineLevel="2" x14ac:dyDescent="0.3">
      <c r="A147" s="319" t="s">
        <v>132</v>
      </c>
      <c r="B147" s="320"/>
      <c r="C147" s="320"/>
      <c r="D147" s="320"/>
      <c r="E147" s="320"/>
      <c r="F147" s="320"/>
      <c r="G147" s="320"/>
      <c r="H147" s="320"/>
      <c r="I147" s="320"/>
      <c r="J147" s="320"/>
      <c r="K147" s="320"/>
      <c r="L147" s="320"/>
      <c r="M147" s="321"/>
      <c r="N147" s="242">
        <f>SUM(N145:N145)</f>
        <v>188465.3</v>
      </c>
    </row>
    <row r="148" spans="1:18" outlineLevel="2" x14ac:dyDescent="0.3">
      <c r="A148" s="266"/>
      <c r="B148" s="266"/>
      <c r="C148" s="266"/>
      <c r="D148" s="266"/>
      <c r="E148" s="266"/>
      <c r="F148" s="266"/>
      <c r="G148" s="266"/>
      <c r="H148" s="266"/>
      <c r="I148" s="266"/>
      <c r="J148" s="267"/>
      <c r="K148" s="267"/>
      <c r="L148" s="267"/>
      <c r="M148" s="267"/>
      <c r="N148" s="268"/>
    </row>
    <row r="149" spans="1:18" s="251" customFormat="1" outlineLevel="2" x14ac:dyDescent="0.3">
      <c r="A149" s="251" t="s">
        <v>703</v>
      </c>
      <c r="B149" s="251">
        <v>12352101</v>
      </c>
      <c r="C149" s="304" t="s">
        <v>817</v>
      </c>
      <c r="D149" s="304"/>
      <c r="E149" s="304"/>
      <c r="F149" s="304"/>
      <c r="J149" s="252"/>
      <c r="K149" s="252"/>
      <c r="L149" s="252"/>
      <c r="M149" s="252"/>
      <c r="N149" s="252"/>
    </row>
    <row r="150" spans="1:18" outlineLevel="2" x14ac:dyDescent="0.3"/>
    <row r="151" spans="1:18" outlineLevel="2" x14ac:dyDescent="0.3">
      <c r="A151" s="307" t="s">
        <v>24</v>
      </c>
      <c r="B151" s="307" t="s">
        <v>25</v>
      </c>
      <c r="C151" s="317" t="s">
        <v>612</v>
      </c>
      <c r="D151" s="307" t="s">
        <v>613</v>
      </c>
      <c r="E151" s="307" t="s">
        <v>27</v>
      </c>
      <c r="F151" s="309" t="s">
        <v>28</v>
      </c>
      <c r="G151" s="309"/>
      <c r="H151" s="309" t="s">
        <v>614</v>
      </c>
      <c r="I151" s="309"/>
      <c r="J151" s="309"/>
      <c r="K151" s="315" t="s">
        <v>615</v>
      </c>
      <c r="L151" s="315" t="s">
        <v>616</v>
      </c>
      <c r="M151" s="315" t="s">
        <v>617</v>
      </c>
      <c r="N151" s="315" t="s">
        <v>618</v>
      </c>
      <c r="O151" s="307" t="s">
        <v>619</v>
      </c>
      <c r="P151" s="307" t="s">
        <v>36</v>
      </c>
      <c r="Q151" s="309" t="s">
        <v>32</v>
      </c>
      <c r="R151" s="309" t="s">
        <v>620</v>
      </c>
    </row>
    <row r="152" spans="1:18" outlineLevel="2" x14ac:dyDescent="0.3">
      <c r="A152" s="308"/>
      <c r="B152" s="308"/>
      <c r="C152" s="318"/>
      <c r="D152" s="308"/>
      <c r="E152" s="308"/>
      <c r="F152" s="253" t="s">
        <v>33</v>
      </c>
      <c r="G152" s="253" t="s">
        <v>34</v>
      </c>
      <c r="H152" s="253" t="s">
        <v>33</v>
      </c>
      <c r="I152" s="253" t="s">
        <v>34</v>
      </c>
      <c r="J152" s="255" t="s">
        <v>35</v>
      </c>
      <c r="K152" s="316"/>
      <c r="L152" s="316"/>
      <c r="M152" s="316"/>
      <c r="N152" s="316"/>
      <c r="O152" s="308"/>
      <c r="P152" s="308"/>
      <c r="Q152" s="309"/>
      <c r="R152" s="309"/>
    </row>
    <row r="153" spans="1:18" ht="27.6" outlineLevel="2" x14ac:dyDescent="0.3">
      <c r="A153" s="144" t="s">
        <v>37</v>
      </c>
      <c r="B153" s="144">
        <v>1</v>
      </c>
      <c r="C153" s="257" t="s">
        <v>818</v>
      </c>
      <c r="D153" s="229"/>
      <c r="E153" s="228" t="s">
        <v>819</v>
      </c>
      <c r="F153" s="261" t="s">
        <v>820</v>
      </c>
      <c r="G153" s="230">
        <v>45988</v>
      </c>
      <c r="H153" s="229">
        <v>3345</v>
      </c>
      <c r="I153" s="231">
        <v>45975</v>
      </c>
      <c r="J153" s="258">
        <v>501470.56</v>
      </c>
      <c r="K153" s="258"/>
      <c r="L153" s="258"/>
      <c r="M153" s="258"/>
      <c r="N153" s="258">
        <f>+J153+K153+L153-M153</f>
        <v>501470.56</v>
      </c>
      <c r="O153" s="254" t="s">
        <v>821</v>
      </c>
      <c r="P153" s="254" t="s">
        <v>822</v>
      </c>
      <c r="Q153" s="144"/>
      <c r="R153" s="144" t="s">
        <v>823</v>
      </c>
    </row>
    <row r="154" spans="1:18" outlineLevel="2" x14ac:dyDescent="0.3">
      <c r="A154" s="233"/>
      <c r="B154" s="233"/>
      <c r="C154" s="234"/>
      <c r="D154" s="235"/>
      <c r="E154" s="236"/>
      <c r="F154" s="235"/>
      <c r="G154" s="237"/>
      <c r="H154" s="238"/>
      <c r="I154" s="239"/>
      <c r="J154" s="240"/>
      <c r="K154" s="241"/>
      <c r="L154" s="241"/>
      <c r="M154" s="241"/>
      <c r="N154" s="241"/>
    </row>
    <row r="155" spans="1:18" outlineLevel="2" x14ac:dyDescent="0.3">
      <c r="A155" s="319" t="s">
        <v>132</v>
      </c>
      <c r="B155" s="320"/>
      <c r="C155" s="320"/>
      <c r="D155" s="320"/>
      <c r="E155" s="320"/>
      <c r="F155" s="320"/>
      <c r="G155" s="320"/>
      <c r="H155" s="320"/>
      <c r="I155" s="320"/>
      <c r="J155" s="320"/>
      <c r="K155" s="320"/>
      <c r="L155" s="320"/>
      <c r="M155" s="321"/>
      <c r="N155" s="242">
        <f>SUM(N153:N153)</f>
        <v>501470.56</v>
      </c>
    </row>
    <row r="156" spans="1:18" outlineLevel="2" x14ac:dyDescent="0.3">
      <c r="A156" s="266"/>
      <c r="B156" s="266"/>
      <c r="C156" s="266"/>
      <c r="D156" s="266"/>
      <c r="E156" s="266"/>
      <c r="F156" s="266"/>
      <c r="G156" s="266"/>
      <c r="H156" s="266"/>
      <c r="I156" s="266"/>
      <c r="J156" s="267"/>
      <c r="K156" s="267"/>
      <c r="L156" s="267"/>
      <c r="M156" s="267"/>
      <c r="N156" s="268"/>
    </row>
    <row r="157" spans="1:18" s="251" customFormat="1" outlineLevel="2" x14ac:dyDescent="0.3">
      <c r="A157" s="251" t="s">
        <v>703</v>
      </c>
      <c r="B157" s="251">
        <v>12352105</v>
      </c>
      <c r="C157" s="304" t="s">
        <v>824</v>
      </c>
      <c r="D157" s="304"/>
      <c r="E157" s="304"/>
      <c r="F157" s="304"/>
      <c r="J157" s="252"/>
      <c r="K157" s="252"/>
      <c r="L157" s="252"/>
      <c r="M157" s="252"/>
      <c r="N157" s="252"/>
    </row>
    <row r="158" spans="1:18" outlineLevel="2" x14ac:dyDescent="0.3"/>
    <row r="159" spans="1:18" outlineLevel="2" x14ac:dyDescent="0.3">
      <c r="A159" s="307" t="s">
        <v>24</v>
      </c>
      <c r="B159" s="307" t="s">
        <v>25</v>
      </c>
      <c r="C159" s="317" t="s">
        <v>612</v>
      </c>
      <c r="D159" s="307" t="s">
        <v>613</v>
      </c>
      <c r="E159" s="307" t="s">
        <v>27</v>
      </c>
      <c r="F159" s="309" t="s">
        <v>28</v>
      </c>
      <c r="G159" s="309"/>
      <c r="H159" s="309" t="s">
        <v>614</v>
      </c>
      <c r="I159" s="309"/>
      <c r="J159" s="309"/>
      <c r="K159" s="315" t="s">
        <v>615</v>
      </c>
      <c r="L159" s="315" t="s">
        <v>616</v>
      </c>
      <c r="M159" s="315" t="s">
        <v>617</v>
      </c>
      <c r="N159" s="315" t="s">
        <v>618</v>
      </c>
      <c r="O159" s="307" t="s">
        <v>619</v>
      </c>
      <c r="P159" s="307" t="s">
        <v>36</v>
      </c>
      <c r="Q159" s="309" t="s">
        <v>32</v>
      </c>
      <c r="R159" s="309" t="s">
        <v>620</v>
      </c>
    </row>
    <row r="160" spans="1:18" outlineLevel="2" x14ac:dyDescent="0.3">
      <c r="A160" s="308"/>
      <c r="B160" s="308"/>
      <c r="C160" s="318"/>
      <c r="D160" s="308"/>
      <c r="E160" s="308"/>
      <c r="F160" s="253" t="s">
        <v>33</v>
      </c>
      <c r="G160" s="253" t="s">
        <v>34</v>
      </c>
      <c r="H160" s="253" t="s">
        <v>33</v>
      </c>
      <c r="I160" s="253" t="s">
        <v>34</v>
      </c>
      <c r="J160" s="255" t="s">
        <v>35</v>
      </c>
      <c r="K160" s="316"/>
      <c r="L160" s="316"/>
      <c r="M160" s="316"/>
      <c r="N160" s="316"/>
      <c r="O160" s="308"/>
      <c r="P160" s="308"/>
      <c r="Q160" s="309"/>
      <c r="R160" s="309"/>
    </row>
    <row r="161" spans="1:18" ht="27.6" outlineLevel="2" x14ac:dyDescent="0.3">
      <c r="A161" s="254" t="s">
        <v>37</v>
      </c>
      <c r="B161" s="254">
        <v>1</v>
      </c>
      <c r="C161" s="257" t="s">
        <v>825</v>
      </c>
      <c r="D161" s="229"/>
      <c r="E161" s="269" t="s">
        <v>826</v>
      </c>
      <c r="F161" s="229" t="s">
        <v>827</v>
      </c>
      <c r="G161" s="230">
        <v>45695</v>
      </c>
      <c r="H161" s="144">
        <v>668</v>
      </c>
      <c r="I161" s="231">
        <v>45687</v>
      </c>
      <c r="J161" s="232">
        <v>3985994.09</v>
      </c>
      <c r="K161" s="256"/>
      <c r="L161" s="270">
        <v>85235.1</v>
      </c>
      <c r="M161" s="256"/>
      <c r="N161" s="258">
        <f>+J161+K161+L161-M161</f>
        <v>4071229.19</v>
      </c>
      <c r="O161" s="254" t="s">
        <v>821</v>
      </c>
      <c r="P161" s="254" t="s">
        <v>822</v>
      </c>
      <c r="Q161" s="253"/>
      <c r="R161" s="144" t="s">
        <v>828</v>
      </c>
    </row>
    <row r="162" spans="1:18" ht="27.6" outlineLevel="2" x14ac:dyDescent="0.3">
      <c r="A162" s="254"/>
      <c r="B162" s="254"/>
      <c r="C162" s="257" t="s">
        <v>829</v>
      </c>
      <c r="D162" s="229"/>
      <c r="E162" s="269" t="s">
        <v>826</v>
      </c>
      <c r="F162" s="229" t="s">
        <v>830</v>
      </c>
      <c r="G162" s="230">
        <v>45705</v>
      </c>
      <c r="H162" s="144">
        <v>671</v>
      </c>
      <c r="I162" s="231">
        <v>45840</v>
      </c>
      <c r="J162" s="232">
        <v>5691168.21</v>
      </c>
      <c r="K162" s="256"/>
      <c r="L162" s="270">
        <v>121697.93</v>
      </c>
      <c r="M162" s="256"/>
      <c r="N162" s="258">
        <f t="shared" ref="N162:N167" si="9">+J162+K162+L162-M162</f>
        <v>5812866.1399999997</v>
      </c>
      <c r="O162" s="254"/>
      <c r="P162" s="254"/>
      <c r="Q162" s="253"/>
      <c r="R162" s="144" t="s">
        <v>831</v>
      </c>
    </row>
    <row r="163" spans="1:18" ht="27.6" outlineLevel="2" x14ac:dyDescent="0.3">
      <c r="A163" s="254"/>
      <c r="B163" s="254"/>
      <c r="C163" s="257" t="s">
        <v>832</v>
      </c>
      <c r="D163" s="229"/>
      <c r="E163" s="269" t="s">
        <v>826</v>
      </c>
      <c r="F163" s="229" t="s">
        <v>833</v>
      </c>
      <c r="G163" s="230">
        <v>45736</v>
      </c>
      <c r="H163" s="144">
        <v>677</v>
      </c>
      <c r="I163" s="231">
        <v>45729</v>
      </c>
      <c r="J163" s="232">
        <v>13536444.35</v>
      </c>
      <c r="K163" s="256"/>
      <c r="L163" s="270">
        <v>289458.56</v>
      </c>
      <c r="M163" s="256"/>
      <c r="N163" s="258">
        <f t="shared" si="9"/>
        <v>13825902.91</v>
      </c>
      <c r="O163" s="254"/>
      <c r="P163" s="254"/>
      <c r="Q163" s="253"/>
      <c r="R163" s="144" t="s">
        <v>834</v>
      </c>
    </row>
    <row r="164" spans="1:18" ht="27.6" outlineLevel="2" x14ac:dyDescent="0.3">
      <c r="A164" s="254"/>
      <c r="B164" s="254"/>
      <c r="C164" s="257" t="s">
        <v>835</v>
      </c>
      <c r="D164" s="229"/>
      <c r="E164" s="269" t="s">
        <v>826</v>
      </c>
      <c r="F164" s="229" t="s">
        <v>836</v>
      </c>
      <c r="G164" s="230">
        <v>45741</v>
      </c>
      <c r="H164" s="144">
        <v>674</v>
      </c>
      <c r="I164" s="231">
        <v>45738</v>
      </c>
      <c r="J164" s="232">
        <v>2992704.57</v>
      </c>
      <c r="K164" s="256"/>
      <c r="L164" s="270">
        <v>63994.95</v>
      </c>
      <c r="M164" s="256"/>
      <c r="N164" s="258">
        <f t="shared" si="9"/>
        <v>3056699.52</v>
      </c>
      <c r="O164" s="254"/>
      <c r="P164" s="254"/>
      <c r="Q164" s="253"/>
      <c r="R164" s="144" t="s">
        <v>837</v>
      </c>
    </row>
    <row r="165" spans="1:18" ht="27.6" outlineLevel="2" x14ac:dyDescent="0.3">
      <c r="A165" s="144"/>
      <c r="B165" s="144"/>
      <c r="C165" s="257" t="s">
        <v>838</v>
      </c>
      <c r="D165" s="229"/>
      <c r="E165" s="269" t="s">
        <v>826</v>
      </c>
      <c r="F165" s="229" t="s">
        <v>839</v>
      </c>
      <c r="G165" s="230">
        <v>45741</v>
      </c>
      <c r="H165" s="229">
        <v>675</v>
      </c>
      <c r="I165" s="231">
        <v>45738</v>
      </c>
      <c r="J165" s="232">
        <v>2083421.57</v>
      </c>
      <c r="K165" s="258"/>
      <c r="L165" s="270">
        <v>30987.02</v>
      </c>
      <c r="M165" s="258"/>
      <c r="N165" s="258">
        <f t="shared" si="9"/>
        <v>2114408.59</v>
      </c>
      <c r="O165" s="144"/>
      <c r="P165" s="144"/>
      <c r="Q165" s="144"/>
      <c r="R165" s="144" t="s">
        <v>840</v>
      </c>
    </row>
    <row r="166" spans="1:18" ht="27.6" outlineLevel="2" x14ac:dyDescent="0.3">
      <c r="A166" s="144"/>
      <c r="B166" s="144"/>
      <c r="C166" s="257" t="s">
        <v>841</v>
      </c>
      <c r="D166" s="229"/>
      <c r="E166" s="269" t="s">
        <v>826</v>
      </c>
      <c r="F166" s="229" t="s">
        <v>842</v>
      </c>
      <c r="G166" s="230">
        <v>45742</v>
      </c>
      <c r="H166" s="229">
        <v>679</v>
      </c>
      <c r="I166" s="231">
        <v>45740</v>
      </c>
      <c r="J166" s="232">
        <v>2162982.0499999998</v>
      </c>
      <c r="K166" s="258"/>
      <c r="L166" s="270">
        <v>32170.34</v>
      </c>
      <c r="M166" s="258"/>
      <c r="N166" s="258">
        <f t="shared" si="9"/>
        <v>2195152.3899999997</v>
      </c>
      <c r="O166" s="144"/>
      <c r="P166" s="144"/>
      <c r="Q166" s="144"/>
      <c r="R166" s="144" t="s">
        <v>843</v>
      </c>
    </row>
    <row r="167" spans="1:18" ht="27.6" outlineLevel="2" x14ac:dyDescent="0.3">
      <c r="A167" s="144"/>
      <c r="B167" s="144"/>
      <c r="C167" s="257" t="s">
        <v>844</v>
      </c>
      <c r="D167" s="229"/>
      <c r="E167" s="269" t="s">
        <v>826</v>
      </c>
      <c r="F167" s="229" t="s">
        <v>845</v>
      </c>
      <c r="G167" s="230">
        <v>46013</v>
      </c>
      <c r="H167" s="229">
        <v>762</v>
      </c>
      <c r="I167" s="231">
        <v>46013</v>
      </c>
      <c r="J167" s="232">
        <v>3720087.71</v>
      </c>
      <c r="K167" s="258"/>
      <c r="L167" s="270">
        <v>55329.39</v>
      </c>
      <c r="M167" s="258"/>
      <c r="N167" s="258">
        <f t="shared" si="9"/>
        <v>3775417.1</v>
      </c>
      <c r="O167" s="144"/>
      <c r="P167" s="144"/>
      <c r="Q167" s="144"/>
      <c r="R167" s="144" t="s">
        <v>846</v>
      </c>
    </row>
    <row r="168" spans="1:18" outlineLevel="2" x14ac:dyDescent="0.3">
      <c r="A168" s="233"/>
      <c r="B168" s="233"/>
      <c r="C168" s="234"/>
      <c r="D168" s="235"/>
      <c r="E168" s="236"/>
      <c r="F168" s="235"/>
      <c r="G168" s="237"/>
      <c r="H168" s="238"/>
      <c r="I168" s="239"/>
      <c r="J168" s="240"/>
      <c r="K168" s="241"/>
      <c r="L168" s="241"/>
      <c r="M168" s="241"/>
      <c r="N168" s="241"/>
    </row>
    <row r="169" spans="1:18" outlineLevel="2" x14ac:dyDescent="0.3">
      <c r="A169" s="319" t="s">
        <v>132</v>
      </c>
      <c r="B169" s="320"/>
      <c r="C169" s="320"/>
      <c r="D169" s="320"/>
      <c r="E169" s="320"/>
      <c r="F169" s="320"/>
      <c r="G169" s="320"/>
      <c r="H169" s="320"/>
      <c r="I169" s="320"/>
      <c r="J169" s="320"/>
      <c r="K169" s="320"/>
      <c r="L169" s="320"/>
      <c r="M169" s="321"/>
      <c r="N169" s="242">
        <f>SUM(N161:N167)</f>
        <v>34851675.840000004</v>
      </c>
    </row>
    <row r="170" spans="1:18" outlineLevel="2" x14ac:dyDescent="0.3">
      <c r="A170" s="266"/>
      <c r="B170" s="266"/>
      <c r="C170" s="271"/>
      <c r="D170" s="266"/>
      <c r="E170" s="266"/>
      <c r="F170" s="266"/>
      <c r="G170" s="266"/>
      <c r="H170" s="266"/>
      <c r="I170" s="266"/>
      <c r="J170" s="267"/>
      <c r="K170" s="267"/>
      <c r="L170" s="267"/>
      <c r="M170" s="267"/>
      <c r="N170" s="252"/>
    </row>
    <row r="171" spans="1:18" s="251" customFormat="1" outlineLevel="2" x14ac:dyDescent="0.3">
      <c r="A171" s="251" t="s">
        <v>703</v>
      </c>
      <c r="B171" s="251">
        <v>12352108</v>
      </c>
      <c r="C171" s="304" t="s">
        <v>847</v>
      </c>
      <c r="D171" s="304"/>
      <c r="E171" s="304"/>
      <c r="F171" s="304"/>
      <c r="J171" s="252"/>
      <c r="K171" s="252"/>
      <c r="L171" s="252"/>
      <c r="M171" s="252"/>
      <c r="N171" s="252"/>
    </row>
    <row r="172" spans="1:18" outlineLevel="2" x14ac:dyDescent="0.3"/>
    <row r="173" spans="1:18" outlineLevel="2" x14ac:dyDescent="0.3">
      <c r="A173" s="307" t="s">
        <v>24</v>
      </c>
      <c r="B173" s="307" t="s">
        <v>25</v>
      </c>
      <c r="C173" s="317" t="s">
        <v>612</v>
      </c>
      <c r="D173" s="307" t="s">
        <v>613</v>
      </c>
      <c r="E173" s="307" t="s">
        <v>27</v>
      </c>
      <c r="F173" s="309" t="s">
        <v>28</v>
      </c>
      <c r="G173" s="309"/>
      <c r="H173" s="309" t="s">
        <v>614</v>
      </c>
      <c r="I173" s="309"/>
      <c r="J173" s="309"/>
      <c r="K173" s="315" t="s">
        <v>615</v>
      </c>
      <c r="L173" s="315" t="s">
        <v>616</v>
      </c>
      <c r="M173" s="315" t="s">
        <v>617</v>
      </c>
      <c r="N173" s="315" t="s">
        <v>618</v>
      </c>
      <c r="O173" s="307" t="s">
        <v>619</v>
      </c>
      <c r="P173" s="307" t="s">
        <v>36</v>
      </c>
      <c r="Q173" s="309" t="s">
        <v>32</v>
      </c>
      <c r="R173" s="309" t="s">
        <v>620</v>
      </c>
    </row>
    <row r="174" spans="1:18" outlineLevel="2" x14ac:dyDescent="0.3">
      <c r="A174" s="308"/>
      <c r="B174" s="308"/>
      <c r="C174" s="318"/>
      <c r="D174" s="308"/>
      <c r="E174" s="308"/>
      <c r="F174" s="253" t="s">
        <v>33</v>
      </c>
      <c r="G174" s="253" t="s">
        <v>34</v>
      </c>
      <c r="H174" s="253" t="s">
        <v>33</v>
      </c>
      <c r="I174" s="253" t="s">
        <v>34</v>
      </c>
      <c r="J174" s="255" t="s">
        <v>35</v>
      </c>
      <c r="K174" s="316"/>
      <c r="L174" s="316"/>
      <c r="M174" s="316"/>
      <c r="N174" s="316"/>
      <c r="O174" s="308"/>
      <c r="P174" s="308"/>
      <c r="Q174" s="309"/>
      <c r="R174" s="309"/>
    </row>
    <row r="175" spans="1:18" ht="27.6" outlineLevel="2" x14ac:dyDescent="0.3">
      <c r="A175" s="254" t="s">
        <v>37</v>
      </c>
      <c r="B175" s="254">
        <v>1</v>
      </c>
      <c r="C175" s="257" t="s">
        <v>848</v>
      </c>
      <c r="D175" s="229"/>
      <c r="E175" s="269" t="s">
        <v>849</v>
      </c>
      <c r="F175" s="261" t="s">
        <v>850</v>
      </c>
      <c r="G175" s="230">
        <v>45757</v>
      </c>
      <c r="H175" s="144">
        <v>423</v>
      </c>
      <c r="I175" s="231">
        <v>45744</v>
      </c>
      <c r="J175" s="232">
        <v>75350.11</v>
      </c>
      <c r="K175" s="256"/>
      <c r="L175" s="270">
        <v>1611.26</v>
      </c>
      <c r="M175" s="256"/>
      <c r="N175" s="258">
        <f>+J175+K175+L175-M175</f>
        <v>76961.37</v>
      </c>
      <c r="O175" s="254" t="s">
        <v>821</v>
      </c>
      <c r="P175" s="254" t="s">
        <v>822</v>
      </c>
      <c r="Q175" s="253"/>
      <c r="R175" s="144" t="s">
        <v>851</v>
      </c>
    </row>
    <row r="176" spans="1:18" ht="27.6" outlineLevel="2" x14ac:dyDescent="0.3">
      <c r="A176" s="254"/>
      <c r="B176" s="254"/>
      <c r="C176" s="257" t="s">
        <v>852</v>
      </c>
      <c r="D176" s="261"/>
      <c r="E176" s="269" t="s">
        <v>849</v>
      </c>
      <c r="F176" s="229" t="s">
        <v>853</v>
      </c>
      <c r="G176" s="262">
        <v>45772</v>
      </c>
      <c r="H176" s="144">
        <v>424</v>
      </c>
      <c r="I176" s="231">
        <v>45744</v>
      </c>
      <c r="J176" s="232">
        <v>90647.57</v>
      </c>
      <c r="K176" s="256"/>
      <c r="L176" s="270">
        <v>2212.48</v>
      </c>
      <c r="M176" s="256"/>
      <c r="N176" s="258">
        <f t="shared" ref="N176" si="10">+J176+K176+L176-M176</f>
        <v>92860.05</v>
      </c>
      <c r="O176" s="254"/>
      <c r="P176" s="254"/>
      <c r="Q176" s="253"/>
      <c r="R176" s="144" t="s">
        <v>854</v>
      </c>
    </row>
    <row r="177" spans="1:18" outlineLevel="2" x14ac:dyDescent="0.3">
      <c r="A177" s="233"/>
      <c r="B177" s="233"/>
      <c r="C177" s="234"/>
      <c r="D177" s="235"/>
      <c r="E177" s="236"/>
      <c r="F177" s="235"/>
      <c r="G177" s="237"/>
      <c r="H177" s="238"/>
      <c r="I177" s="239"/>
      <c r="J177" s="240"/>
      <c r="K177" s="241"/>
      <c r="L177" s="241"/>
      <c r="M177" s="241"/>
      <c r="N177" s="241"/>
    </row>
    <row r="178" spans="1:18" outlineLevel="2" x14ac:dyDescent="0.3">
      <c r="A178" s="319" t="s">
        <v>132</v>
      </c>
      <c r="B178" s="320"/>
      <c r="C178" s="320"/>
      <c r="D178" s="320"/>
      <c r="E178" s="320"/>
      <c r="F178" s="320"/>
      <c r="G178" s="320"/>
      <c r="H178" s="320"/>
      <c r="I178" s="320"/>
      <c r="J178" s="320"/>
      <c r="K178" s="320"/>
      <c r="L178" s="320"/>
      <c r="M178" s="321"/>
      <c r="N178" s="242">
        <f>SUM(N175:N176)</f>
        <v>169821.41999999998</v>
      </c>
    </row>
    <row r="179" spans="1:18" outlineLevel="2" x14ac:dyDescent="0.3"/>
    <row r="180" spans="1:18" s="251" customFormat="1" outlineLevel="2" x14ac:dyDescent="0.3">
      <c r="A180" s="251" t="s">
        <v>703</v>
      </c>
      <c r="B180" s="251">
        <v>12352109</v>
      </c>
      <c r="C180" s="304" t="s">
        <v>855</v>
      </c>
      <c r="D180" s="304"/>
      <c r="E180" s="304"/>
      <c r="F180" s="304"/>
      <c r="J180" s="252"/>
      <c r="K180" s="252"/>
      <c r="L180" s="252"/>
      <c r="M180" s="252"/>
      <c r="N180" s="252"/>
    </row>
    <row r="181" spans="1:18" outlineLevel="2" x14ac:dyDescent="0.3"/>
    <row r="182" spans="1:18" outlineLevel="2" x14ac:dyDescent="0.3">
      <c r="A182" s="307" t="s">
        <v>24</v>
      </c>
      <c r="B182" s="307" t="s">
        <v>25</v>
      </c>
      <c r="C182" s="317" t="s">
        <v>612</v>
      </c>
      <c r="D182" s="307" t="s">
        <v>613</v>
      </c>
      <c r="E182" s="307" t="s">
        <v>27</v>
      </c>
      <c r="F182" s="309" t="s">
        <v>28</v>
      </c>
      <c r="G182" s="309"/>
      <c r="H182" s="309" t="s">
        <v>614</v>
      </c>
      <c r="I182" s="309"/>
      <c r="J182" s="309"/>
      <c r="K182" s="315" t="s">
        <v>615</v>
      </c>
      <c r="L182" s="315" t="s">
        <v>616</v>
      </c>
      <c r="M182" s="315" t="s">
        <v>617</v>
      </c>
      <c r="N182" s="315" t="s">
        <v>618</v>
      </c>
      <c r="O182" s="307" t="s">
        <v>619</v>
      </c>
      <c r="P182" s="307" t="s">
        <v>36</v>
      </c>
      <c r="Q182" s="309" t="s">
        <v>32</v>
      </c>
      <c r="R182" s="309" t="s">
        <v>620</v>
      </c>
    </row>
    <row r="183" spans="1:18" outlineLevel="2" x14ac:dyDescent="0.3">
      <c r="A183" s="308"/>
      <c r="B183" s="308"/>
      <c r="C183" s="318"/>
      <c r="D183" s="308"/>
      <c r="E183" s="308"/>
      <c r="F183" s="253" t="s">
        <v>33</v>
      </c>
      <c r="G183" s="253" t="s">
        <v>34</v>
      </c>
      <c r="H183" s="253" t="s">
        <v>33</v>
      </c>
      <c r="I183" s="253" t="s">
        <v>34</v>
      </c>
      <c r="J183" s="255" t="s">
        <v>35</v>
      </c>
      <c r="K183" s="316"/>
      <c r="L183" s="316"/>
      <c r="M183" s="316"/>
      <c r="N183" s="316"/>
      <c r="O183" s="308"/>
      <c r="P183" s="308"/>
      <c r="Q183" s="309"/>
      <c r="R183" s="309"/>
    </row>
    <row r="184" spans="1:18" ht="27.6" outlineLevel="2" x14ac:dyDescent="0.3">
      <c r="A184" s="254" t="s">
        <v>37</v>
      </c>
      <c r="B184" s="254">
        <v>1</v>
      </c>
      <c r="C184" s="257" t="s">
        <v>856</v>
      </c>
      <c r="D184" s="229"/>
      <c r="E184" s="269" t="s">
        <v>857</v>
      </c>
      <c r="F184" s="229" t="s">
        <v>858</v>
      </c>
      <c r="G184" s="230">
        <v>45754</v>
      </c>
      <c r="H184" s="144">
        <v>148</v>
      </c>
      <c r="I184" s="231">
        <v>45741</v>
      </c>
      <c r="J184" s="232">
        <v>119377.67</v>
      </c>
      <c r="K184" s="256"/>
      <c r="L184" s="270">
        <v>2552.73</v>
      </c>
      <c r="M184" s="256"/>
      <c r="N184" s="258">
        <f>+J184+K184+L184-M184</f>
        <v>121930.4</v>
      </c>
      <c r="O184" s="254" t="s">
        <v>821</v>
      </c>
      <c r="P184" s="254" t="s">
        <v>822</v>
      </c>
      <c r="Q184" s="253"/>
      <c r="R184" s="144" t="s">
        <v>859</v>
      </c>
    </row>
    <row r="185" spans="1:18" ht="27.6" outlineLevel="2" x14ac:dyDescent="0.3">
      <c r="A185" s="254"/>
      <c r="B185" s="254"/>
      <c r="C185" s="257" t="s">
        <v>860</v>
      </c>
      <c r="D185" s="261"/>
      <c r="E185" s="269" t="s">
        <v>857</v>
      </c>
      <c r="F185" s="229" t="s">
        <v>861</v>
      </c>
      <c r="G185" s="230">
        <v>45786</v>
      </c>
      <c r="H185" s="144">
        <v>151</v>
      </c>
      <c r="I185" s="231">
        <v>45779</v>
      </c>
      <c r="J185" s="232">
        <v>625282.32999999996</v>
      </c>
      <c r="K185" s="256"/>
      <c r="L185" s="270">
        <v>9299.92</v>
      </c>
      <c r="M185" s="256"/>
      <c r="N185" s="258">
        <f t="shared" ref="N185" si="11">+J185+K185+L185-M185</f>
        <v>634582.25</v>
      </c>
      <c r="O185" s="254"/>
      <c r="P185" s="254"/>
      <c r="Q185" s="253"/>
      <c r="R185" s="144" t="s">
        <v>862</v>
      </c>
    </row>
    <row r="186" spans="1:18" outlineLevel="2" x14ac:dyDescent="0.3">
      <c r="A186" s="233"/>
      <c r="B186" s="233"/>
      <c r="C186" s="234"/>
      <c r="D186" s="235"/>
      <c r="E186" s="236"/>
      <c r="F186" s="235"/>
      <c r="G186" s="237"/>
      <c r="H186" s="238"/>
      <c r="I186" s="239"/>
      <c r="J186" s="240"/>
      <c r="K186" s="241"/>
      <c r="L186" s="241"/>
      <c r="M186" s="241"/>
      <c r="N186" s="241"/>
    </row>
    <row r="187" spans="1:18" outlineLevel="2" x14ac:dyDescent="0.3">
      <c r="A187" s="319" t="s">
        <v>132</v>
      </c>
      <c r="B187" s="320"/>
      <c r="C187" s="320"/>
      <c r="D187" s="320"/>
      <c r="E187" s="320"/>
      <c r="F187" s="320"/>
      <c r="G187" s="320"/>
      <c r="H187" s="320"/>
      <c r="I187" s="320"/>
      <c r="J187" s="320"/>
      <c r="K187" s="320"/>
      <c r="L187" s="320"/>
      <c r="M187" s="321"/>
      <c r="N187" s="242">
        <f>SUM(N184:N185)</f>
        <v>756512.65</v>
      </c>
    </row>
    <row r="188" spans="1:18" outlineLevel="2" x14ac:dyDescent="0.3">
      <c r="A188" s="266"/>
      <c r="B188" s="266"/>
      <c r="C188" s="266"/>
      <c r="D188" s="266"/>
      <c r="E188" s="266"/>
      <c r="F188" s="266"/>
      <c r="G188" s="266"/>
      <c r="H188" s="266"/>
      <c r="I188" s="266"/>
      <c r="J188" s="267"/>
      <c r="K188" s="267"/>
      <c r="L188" s="267"/>
      <c r="M188" s="267"/>
      <c r="N188" s="268"/>
    </row>
    <row r="189" spans="1:18" s="251" customFormat="1" ht="38.25" customHeight="1" outlineLevel="2" x14ac:dyDescent="0.3">
      <c r="A189" s="251" t="s">
        <v>703</v>
      </c>
      <c r="B189" s="251">
        <v>12352110</v>
      </c>
      <c r="C189" s="304" t="s">
        <v>863</v>
      </c>
      <c r="D189" s="304"/>
      <c r="E189" s="304"/>
      <c r="F189" s="304"/>
      <c r="J189" s="252"/>
      <c r="K189" s="252"/>
      <c r="L189" s="252"/>
      <c r="M189" s="252"/>
      <c r="N189" s="252"/>
    </row>
    <row r="190" spans="1:18" outlineLevel="2" x14ac:dyDescent="0.3"/>
    <row r="191" spans="1:18" outlineLevel="2" x14ac:dyDescent="0.3">
      <c r="A191" s="307" t="s">
        <v>24</v>
      </c>
      <c r="B191" s="307" t="s">
        <v>25</v>
      </c>
      <c r="C191" s="317" t="s">
        <v>612</v>
      </c>
      <c r="D191" s="307" t="s">
        <v>613</v>
      </c>
      <c r="E191" s="307" t="s">
        <v>27</v>
      </c>
      <c r="F191" s="309" t="s">
        <v>28</v>
      </c>
      <c r="G191" s="309"/>
      <c r="H191" s="309" t="s">
        <v>614</v>
      </c>
      <c r="I191" s="309"/>
      <c r="J191" s="309"/>
      <c r="K191" s="315" t="s">
        <v>615</v>
      </c>
      <c r="L191" s="315" t="s">
        <v>616</v>
      </c>
      <c r="M191" s="315" t="s">
        <v>617</v>
      </c>
      <c r="N191" s="315" t="s">
        <v>618</v>
      </c>
      <c r="O191" s="307" t="s">
        <v>619</v>
      </c>
      <c r="P191" s="307" t="s">
        <v>36</v>
      </c>
      <c r="Q191" s="309" t="s">
        <v>32</v>
      </c>
      <c r="R191" s="309" t="s">
        <v>620</v>
      </c>
    </row>
    <row r="192" spans="1:18" outlineLevel="2" x14ac:dyDescent="0.3">
      <c r="A192" s="308"/>
      <c r="B192" s="308"/>
      <c r="C192" s="318"/>
      <c r="D192" s="308"/>
      <c r="E192" s="308"/>
      <c r="F192" s="253" t="s">
        <v>33</v>
      </c>
      <c r="G192" s="253" t="s">
        <v>34</v>
      </c>
      <c r="H192" s="253" t="s">
        <v>33</v>
      </c>
      <c r="I192" s="253" t="s">
        <v>34</v>
      </c>
      <c r="J192" s="255" t="s">
        <v>35</v>
      </c>
      <c r="K192" s="316"/>
      <c r="L192" s="316"/>
      <c r="M192" s="316"/>
      <c r="N192" s="316"/>
      <c r="O192" s="308"/>
      <c r="P192" s="308"/>
      <c r="Q192" s="309"/>
      <c r="R192" s="309"/>
    </row>
    <row r="193" spans="1:18" ht="27.6" outlineLevel="2" x14ac:dyDescent="0.3">
      <c r="A193" s="254" t="s">
        <v>37</v>
      </c>
      <c r="B193" s="254">
        <v>1</v>
      </c>
      <c r="C193" s="257" t="s">
        <v>864</v>
      </c>
      <c r="D193" s="229"/>
      <c r="E193" s="269" t="s">
        <v>799</v>
      </c>
      <c r="F193" s="229" t="s">
        <v>865</v>
      </c>
      <c r="G193" s="230">
        <v>45784</v>
      </c>
      <c r="H193" s="144" t="s">
        <v>866</v>
      </c>
      <c r="I193" s="231">
        <v>45754</v>
      </c>
      <c r="J193" s="232">
        <v>22013.66</v>
      </c>
      <c r="K193" s="256"/>
      <c r="L193" s="270">
        <v>470.73</v>
      </c>
      <c r="M193" s="256"/>
      <c r="N193" s="258">
        <f>+J193+K193+L193-M193</f>
        <v>22484.39</v>
      </c>
      <c r="O193" s="254" t="s">
        <v>821</v>
      </c>
      <c r="P193" s="254" t="s">
        <v>822</v>
      </c>
      <c r="Q193" s="253"/>
      <c r="R193" s="144" t="s">
        <v>867</v>
      </c>
    </row>
    <row r="194" spans="1:18" ht="27.6" outlineLevel="2" x14ac:dyDescent="0.3">
      <c r="A194" s="254"/>
      <c r="B194" s="254"/>
      <c r="C194" s="257" t="s">
        <v>868</v>
      </c>
      <c r="D194" s="229"/>
      <c r="E194" s="269" t="s">
        <v>799</v>
      </c>
      <c r="F194" s="229" t="s">
        <v>869</v>
      </c>
      <c r="G194" s="230">
        <v>45806</v>
      </c>
      <c r="H194" s="144" t="s">
        <v>870</v>
      </c>
      <c r="I194" s="231">
        <v>45796</v>
      </c>
      <c r="J194" s="232">
        <v>100270.02</v>
      </c>
      <c r="K194" s="256"/>
      <c r="L194" s="270">
        <v>1491.33</v>
      </c>
      <c r="M194" s="256"/>
      <c r="N194" s="258">
        <f t="shared" ref="N194" si="12">+J194+K194+L194-M194</f>
        <v>101761.35</v>
      </c>
      <c r="O194" s="254"/>
      <c r="P194" s="254"/>
      <c r="Q194" s="253"/>
      <c r="R194" s="144" t="s">
        <v>871</v>
      </c>
    </row>
    <row r="195" spans="1:18" outlineLevel="2" x14ac:dyDescent="0.3">
      <c r="A195" s="233"/>
      <c r="B195" s="233"/>
      <c r="C195" s="234"/>
      <c r="D195" s="235"/>
      <c r="E195" s="236"/>
      <c r="F195" s="235"/>
      <c r="G195" s="237"/>
      <c r="H195" s="238"/>
      <c r="I195" s="239"/>
      <c r="J195" s="240"/>
      <c r="K195" s="241"/>
      <c r="L195" s="241"/>
      <c r="M195" s="241"/>
      <c r="N195" s="241"/>
    </row>
    <row r="196" spans="1:18" outlineLevel="2" x14ac:dyDescent="0.3">
      <c r="A196" s="319" t="s">
        <v>132</v>
      </c>
      <c r="B196" s="320"/>
      <c r="C196" s="320"/>
      <c r="D196" s="320"/>
      <c r="E196" s="320"/>
      <c r="F196" s="320"/>
      <c r="G196" s="320"/>
      <c r="H196" s="320"/>
      <c r="I196" s="320"/>
      <c r="J196" s="320"/>
      <c r="K196" s="320"/>
      <c r="L196" s="320"/>
      <c r="M196" s="321"/>
      <c r="N196" s="242">
        <f>SUM(N193:N194)</f>
        <v>124245.74</v>
      </c>
    </row>
    <row r="197" spans="1:18" outlineLevel="2" x14ac:dyDescent="0.3">
      <c r="A197" s="266"/>
      <c r="B197" s="266"/>
      <c r="C197" s="266"/>
      <c r="D197" s="266"/>
      <c r="E197" s="266"/>
      <c r="F197" s="266"/>
      <c r="G197" s="266"/>
      <c r="H197" s="266"/>
      <c r="I197" s="266"/>
      <c r="J197" s="267"/>
      <c r="K197" s="267"/>
      <c r="L197" s="267"/>
      <c r="M197" s="267"/>
      <c r="N197" s="268"/>
    </row>
    <row r="198" spans="1:18" s="251" customFormat="1" outlineLevel="2" x14ac:dyDescent="0.3">
      <c r="A198" s="251" t="s">
        <v>703</v>
      </c>
      <c r="B198" s="251">
        <v>12352111</v>
      </c>
      <c r="C198" s="304" t="s">
        <v>872</v>
      </c>
      <c r="D198" s="304"/>
      <c r="E198" s="304"/>
      <c r="F198" s="304"/>
      <c r="J198" s="252"/>
      <c r="K198" s="252"/>
      <c r="L198" s="252"/>
      <c r="M198" s="252"/>
      <c r="N198" s="252"/>
    </row>
    <row r="199" spans="1:18" outlineLevel="2" x14ac:dyDescent="0.3"/>
    <row r="200" spans="1:18" outlineLevel="2" x14ac:dyDescent="0.3">
      <c r="A200" s="307" t="s">
        <v>24</v>
      </c>
      <c r="B200" s="307" t="s">
        <v>25</v>
      </c>
      <c r="C200" s="317" t="s">
        <v>612</v>
      </c>
      <c r="D200" s="307" t="s">
        <v>613</v>
      </c>
      <c r="E200" s="307" t="s">
        <v>27</v>
      </c>
      <c r="F200" s="309" t="s">
        <v>28</v>
      </c>
      <c r="G200" s="309"/>
      <c r="H200" s="309" t="s">
        <v>614</v>
      </c>
      <c r="I200" s="309"/>
      <c r="J200" s="309"/>
      <c r="K200" s="315" t="s">
        <v>615</v>
      </c>
      <c r="L200" s="315" t="s">
        <v>616</v>
      </c>
      <c r="M200" s="315" t="s">
        <v>617</v>
      </c>
      <c r="N200" s="315" t="s">
        <v>618</v>
      </c>
      <c r="O200" s="307" t="s">
        <v>619</v>
      </c>
      <c r="P200" s="307" t="s">
        <v>36</v>
      </c>
      <c r="Q200" s="309" t="s">
        <v>32</v>
      </c>
      <c r="R200" s="309" t="s">
        <v>620</v>
      </c>
    </row>
    <row r="201" spans="1:18" outlineLevel="2" x14ac:dyDescent="0.3">
      <c r="A201" s="308"/>
      <c r="B201" s="308"/>
      <c r="C201" s="318"/>
      <c r="D201" s="308"/>
      <c r="E201" s="308"/>
      <c r="F201" s="253" t="s">
        <v>33</v>
      </c>
      <c r="G201" s="253" t="s">
        <v>34</v>
      </c>
      <c r="H201" s="253" t="s">
        <v>33</v>
      </c>
      <c r="I201" s="253" t="s">
        <v>34</v>
      </c>
      <c r="J201" s="255" t="s">
        <v>35</v>
      </c>
      <c r="K201" s="316"/>
      <c r="L201" s="316"/>
      <c r="M201" s="316"/>
      <c r="N201" s="316"/>
      <c r="O201" s="308"/>
      <c r="P201" s="308"/>
      <c r="Q201" s="309"/>
      <c r="R201" s="309"/>
    </row>
    <row r="202" spans="1:18" ht="27.6" outlineLevel="2" x14ac:dyDescent="0.3">
      <c r="A202" s="254" t="s">
        <v>37</v>
      </c>
      <c r="B202" s="254">
        <v>1</v>
      </c>
      <c r="C202" s="257" t="s">
        <v>873</v>
      </c>
      <c r="D202" s="229"/>
      <c r="E202" s="269" t="s">
        <v>874</v>
      </c>
      <c r="F202" s="229" t="s">
        <v>875</v>
      </c>
      <c r="G202" s="230">
        <v>45751</v>
      </c>
      <c r="H202" s="144">
        <v>85</v>
      </c>
      <c r="I202" s="231">
        <v>45743</v>
      </c>
      <c r="J202" s="232">
        <v>65792.72</v>
      </c>
      <c r="K202" s="256"/>
      <c r="L202" s="270">
        <v>978.54</v>
      </c>
      <c r="M202" s="256"/>
      <c r="N202" s="258">
        <f>+J202+K202+L202-M202</f>
        <v>66771.259999999995</v>
      </c>
      <c r="O202" s="254" t="s">
        <v>821</v>
      </c>
      <c r="P202" s="254" t="s">
        <v>822</v>
      </c>
      <c r="Q202" s="253"/>
      <c r="R202" s="144" t="s">
        <v>876</v>
      </c>
    </row>
    <row r="203" spans="1:18" outlineLevel="2" x14ac:dyDescent="0.3">
      <c r="A203" s="233"/>
      <c r="B203" s="233"/>
      <c r="C203" s="234"/>
      <c r="D203" s="235"/>
      <c r="E203" s="236"/>
      <c r="F203" s="235"/>
      <c r="G203" s="237"/>
      <c r="H203" s="238"/>
      <c r="I203" s="239"/>
      <c r="J203" s="240"/>
      <c r="K203" s="241"/>
      <c r="L203" s="241"/>
      <c r="M203" s="241"/>
      <c r="N203" s="241"/>
    </row>
    <row r="204" spans="1:18" outlineLevel="2" x14ac:dyDescent="0.3">
      <c r="A204" s="319" t="s">
        <v>132</v>
      </c>
      <c r="B204" s="320"/>
      <c r="C204" s="320"/>
      <c r="D204" s="320"/>
      <c r="E204" s="320"/>
      <c r="F204" s="320"/>
      <c r="G204" s="320"/>
      <c r="H204" s="320"/>
      <c r="I204" s="320"/>
      <c r="J204" s="320"/>
      <c r="K204" s="320"/>
      <c r="L204" s="320"/>
      <c r="M204" s="321"/>
      <c r="N204" s="242">
        <f>SUM(N202:N202)</f>
        <v>66771.259999999995</v>
      </c>
    </row>
    <row r="205" spans="1:18" outlineLevel="2" x14ac:dyDescent="0.3"/>
    <row r="206" spans="1:18" s="251" customFormat="1" outlineLevel="2" x14ac:dyDescent="0.3">
      <c r="A206" s="251" t="s">
        <v>703</v>
      </c>
      <c r="B206" s="251">
        <v>12352112</v>
      </c>
      <c r="C206" s="304" t="s">
        <v>877</v>
      </c>
      <c r="D206" s="304"/>
      <c r="E206" s="304"/>
      <c r="F206" s="304"/>
      <c r="J206" s="252"/>
      <c r="K206" s="252"/>
      <c r="L206" s="252"/>
      <c r="M206" s="252"/>
      <c r="N206" s="252"/>
    </row>
    <row r="207" spans="1:18" outlineLevel="2" x14ac:dyDescent="0.3"/>
    <row r="208" spans="1:18" outlineLevel="2" x14ac:dyDescent="0.3">
      <c r="A208" s="307" t="s">
        <v>24</v>
      </c>
      <c r="B208" s="307" t="s">
        <v>25</v>
      </c>
      <c r="C208" s="317" t="s">
        <v>612</v>
      </c>
      <c r="D208" s="307" t="s">
        <v>613</v>
      </c>
      <c r="E208" s="307" t="s">
        <v>27</v>
      </c>
      <c r="F208" s="309" t="s">
        <v>28</v>
      </c>
      <c r="G208" s="309"/>
      <c r="H208" s="309" t="s">
        <v>614</v>
      </c>
      <c r="I208" s="309"/>
      <c r="J208" s="309"/>
      <c r="K208" s="315" t="s">
        <v>615</v>
      </c>
      <c r="L208" s="315" t="s">
        <v>616</v>
      </c>
      <c r="M208" s="315" t="s">
        <v>617</v>
      </c>
      <c r="N208" s="315" t="s">
        <v>618</v>
      </c>
      <c r="O208" s="307" t="s">
        <v>619</v>
      </c>
      <c r="P208" s="307" t="s">
        <v>36</v>
      </c>
      <c r="Q208" s="309" t="s">
        <v>32</v>
      </c>
      <c r="R208" s="309" t="s">
        <v>620</v>
      </c>
    </row>
    <row r="209" spans="1:18" outlineLevel="2" x14ac:dyDescent="0.3">
      <c r="A209" s="308"/>
      <c r="B209" s="308"/>
      <c r="C209" s="318"/>
      <c r="D209" s="308"/>
      <c r="E209" s="308"/>
      <c r="F209" s="253" t="s">
        <v>33</v>
      </c>
      <c r="G209" s="253" t="s">
        <v>34</v>
      </c>
      <c r="H209" s="253" t="s">
        <v>33</v>
      </c>
      <c r="I209" s="253" t="s">
        <v>34</v>
      </c>
      <c r="J209" s="255" t="s">
        <v>35</v>
      </c>
      <c r="K209" s="316"/>
      <c r="L209" s="316"/>
      <c r="M209" s="316"/>
      <c r="N209" s="316"/>
      <c r="O209" s="308"/>
      <c r="P209" s="308"/>
      <c r="Q209" s="309"/>
      <c r="R209" s="309"/>
    </row>
    <row r="210" spans="1:18" ht="27.6" outlineLevel="2" x14ac:dyDescent="0.3">
      <c r="A210" s="254" t="s">
        <v>37</v>
      </c>
      <c r="B210" s="254">
        <v>1</v>
      </c>
      <c r="C210" s="257" t="s">
        <v>878</v>
      </c>
      <c r="D210" s="229"/>
      <c r="E210" s="269" t="s">
        <v>767</v>
      </c>
      <c r="F210" s="229" t="s">
        <v>879</v>
      </c>
      <c r="G210" s="230">
        <v>45740</v>
      </c>
      <c r="H210" s="144" t="s">
        <v>880</v>
      </c>
      <c r="I210" s="231">
        <v>45712</v>
      </c>
      <c r="J210" s="232">
        <v>196334.52</v>
      </c>
      <c r="K210" s="270"/>
      <c r="L210" s="270">
        <v>4198.3500000000004</v>
      </c>
      <c r="M210" s="256"/>
      <c r="N210" s="258">
        <f t="shared" ref="N210:N212" si="13">+J210+K210+L210-M210</f>
        <v>200532.87</v>
      </c>
      <c r="O210" s="254" t="s">
        <v>708</v>
      </c>
      <c r="P210" s="254" t="s">
        <v>709</v>
      </c>
      <c r="Q210" s="253"/>
      <c r="R210" s="144" t="s">
        <v>881</v>
      </c>
    </row>
    <row r="211" spans="1:18" ht="27.6" outlineLevel="2" x14ac:dyDescent="0.3">
      <c r="A211" s="254"/>
      <c r="B211" s="254"/>
      <c r="C211" s="257" t="s">
        <v>882</v>
      </c>
      <c r="D211" s="229"/>
      <c r="E211" s="269" t="s">
        <v>767</v>
      </c>
      <c r="F211" s="229" t="s">
        <v>883</v>
      </c>
      <c r="G211" s="230">
        <v>45818</v>
      </c>
      <c r="H211" s="144" t="s">
        <v>884</v>
      </c>
      <c r="I211" s="231">
        <v>45801</v>
      </c>
      <c r="J211" s="232">
        <v>42019.74</v>
      </c>
      <c r="K211" s="270"/>
      <c r="L211" s="270">
        <v>624.97</v>
      </c>
      <c r="M211" s="256"/>
      <c r="N211" s="258">
        <f t="shared" si="13"/>
        <v>42644.71</v>
      </c>
      <c r="O211" s="254"/>
      <c r="P211" s="254"/>
      <c r="Q211" s="253"/>
      <c r="R211" s="144" t="s">
        <v>885</v>
      </c>
    </row>
    <row r="212" spans="1:18" ht="27.6" outlineLevel="2" x14ac:dyDescent="0.3">
      <c r="A212" s="254"/>
      <c r="B212" s="254"/>
      <c r="C212" s="257" t="s">
        <v>886</v>
      </c>
      <c r="D212" s="229"/>
      <c r="E212" s="269" t="s">
        <v>767</v>
      </c>
      <c r="F212" s="229" t="s">
        <v>887</v>
      </c>
      <c r="G212" s="230">
        <v>45818</v>
      </c>
      <c r="H212" s="144" t="s">
        <v>888</v>
      </c>
      <c r="I212" s="231">
        <v>45801</v>
      </c>
      <c r="J212" s="232">
        <v>55927.56</v>
      </c>
      <c r="K212" s="270"/>
      <c r="L212" s="270">
        <v>831.81</v>
      </c>
      <c r="M212" s="256"/>
      <c r="N212" s="258">
        <f t="shared" si="13"/>
        <v>56759.369999999995</v>
      </c>
      <c r="O212" s="254"/>
      <c r="P212" s="254"/>
      <c r="Q212" s="253"/>
      <c r="R212" s="144" t="s">
        <v>889</v>
      </c>
    </row>
    <row r="213" spans="1:18" ht="27.6" outlineLevel="2" x14ac:dyDescent="0.3">
      <c r="A213" s="254"/>
      <c r="B213" s="254"/>
      <c r="C213" s="257" t="s">
        <v>890</v>
      </c>
      <c r="D213" s="229"/>
      <c r="E213" s="269" t="s">
        <v>767</v>
      </c>
      <c r="F213" s="229" t="s">
        <v>891</v>
      </c>
      <c r="G213" s="230">
        <v>45818</v>
      </c>
      <c r="H213" s="144" t="s">
        <v>892</v>
      </c>
      <c r="I213" s="231">
        <v>45801</v>
      </c>
      <c r="J213" s="232">
        <v>261088.87</v>
      </c>
      <c r="K213" s="270"/>
      <c r="L213" s="270">
        <v>3883.21</v>
      </c>
      <c r="M213" s="256"/>
      <c r="N213" s="258">
        <f>+J213+K213+L213-M213</f>
        <v>264972.08</v>
      </c>
      <c r="O213" s="254"/>
      <c r="P213" s="254"/>
      <c r="Q213" s="253"/>
      <c r="R213" s="144" t="s">
        <v>893</v>
      </c>
    </row>
    <row r="214" spans="1:18" outlineLevel="2" x14ac:dyDescent="0.3">
      <c r="A214" s="233"/>
      <c r="B214" s="233"/>
      <c r="C214" s="234"/>
      <c r="D214" s="235"/>
      <c r="E214" s="236"/>
      <c r="F214" s="235"/>
      <c r="G214" s="237"/>
      <c r="H214" s="238"/>
      <c r="I214" s="239"/>
      <c r="J214" s="240"/>
      <c r="K214" s="241"/>
      <c r="L214" s="241"/>
      <c r="M214" s="241"/>
      <c r="N214" s="241"/>
    </row>
    <row r="215" spans="1:18" outlineLevel="2" x14ac:dyDescent="0.3">
      <c r="A215" s="319" t="s">
        <v>132</v>
      </c>
      <c r="B215" s="320"/>
      <c r="C215" s="320"/>
      <c r="D215" s="320"/>
      <c r="E215" s="320"/>
      <c r="F215" s="320"/>
      <c r="G215" s="320"/>
      <c r="H215" s="320"/>
      <c r="I215" s="320"/>
      <c r="J215" s="320"/>
      <c r="K215" s="320"/>
      <c r="L215" s="320"/>
      <c r="M215" s="321"/>
      <c r="N215" s="242">
        <f>SUM(N210:N213)</f>
        <v>564909.03</v>
      </c>
    </row>
    <row r="216" spans="1:18" outlineLevel="2" x14ac:dyDescent="0.3">
      <c r="A216" s="266"/>
      <c r="B216" s="266"/>
      <c r="C216" s="271"/>
      <c r="D216" s="266"/>
      <c r="E216" s="266"/>
      <c r="F216" s="266"/>
      <c r="G216" s="266"/>
      <c r="H216" s="266"/>
      <c r="I216" s="266"/>
      <c r="J216" s="267"/>
      <c r="K216" s="267"/>
      <c r="L216" s="267"/>
      <c r="M216" s="267"/>
      <c r="N216" s="252"/>
    </row>
    <row r="217" spans="1:18" s="251" customFormat="1" outlineLevel="2" x14ac:dyDescent="0.3">
      <c r="A217" s="251" t="s">
        <v>703</v>
      </c>
      <c r="B217" s="251">
        <v>12352113</v>
      </c>
      <c r="C217" s="304" t="s">
        <v>894</v>
      </c>
      <c r="D217" s="304"/>
      <c r="E217" s="304"/>
      <c r="F217" s="304"/>
      <c r="J217" s="252"/>
      <c r="K217" s="252"/>
      <c r="L217" s="252"/>
      <c r="M217" s="252"/>
      <c r="N217" s="252"/>
    </row>
    <row r="218" spans="1:18" outlineLevel="2" x14ac:dyDescent="0.3"/>
    <row r="219" spans="1:18" outlineLevel="2" x14ac:dyDescent="0.3">
      <c r="A219" s="307" t="s">
        <v>24</v>
      </c>
      <c r="B219" s="307" t="s">
        <v>25</v>
      </c>
      <c r="C219" s="317" t="s">
        <v>612</v>
      </c>
      <c r="D219" s="307" t="s">
        <v>613</v>
      </c>
      <c r="E219" s="307" t="s">
        <v>27</v>
      </c>
      <c r="F219" s="309" t="s">
        <v>28</v>
      </c>
      <c r="G219" s="309"/>
      <c r="H219" s="309" t="s">
        <v>614</v>
      </c>
      <c r="I219" s="309"/>
      <c r="J219" s="309"/>
      <c r="K219" s="315" t="s">
        <v>615</v>
      </c>
      <c r="L219" s="315" t="s">
        <v>616</v>
      </c>
      <c r="M219" s="315" t="s">
        <v>617</v>
      </c>
      <c r="N219" s="315" t="s">
        <v>618</v>
      </c>
      <c r="O219" s="307" t="s">
        <v>619</v>
      </c>
      <c r="P219" s="307" t="s">
        <v>36</v>
      </c>
      <c r="Q219" s="309" t="s">
        <v>32</v>
      </c>
      <c r="R219" s="309" t="s">
        <v>620</v>
      </c>
    </row>
    <row r="220" spans="1:18" outlineLevel="2" x14ac:dyDescent="0.3">
      <c r="A220" s="308"/>
      <c r="B220" s="308"/>
      <c r="C220" s="318"/>
      <c r="D220" s="308"/>
      <c r="E220" s="308"/>
      <c r="F220" s="253" t="s">
        <v>33</v>
      </c>
      <c r="G220" s="253" t="s">
        <v>34</v>
      </c>
      <c r="H220" s="253" t="s">
        <v>33</v>
      </c>
      <c r="I220" s="253" t="s">
        <v>34</v>
      </c>
      <c r="J220" s="255" t="s">
        <v>35</v>
      </c>
      <c r="K220" s="316"/>
      <c r="L220" s="316"/>
      <c r="M220" s="316"/>
      <c r="N220" s="316"/>
      <c r="O220" s="308"/>
      <c r="P220" s="308"/>
      <c r="Q220" s="309"/>
      <c r="R220" s="309"/>
    </row>
    <row r="221" spans="1:18" ht="27.6" outlineLevel="2" x14ac:dyDescent="0.3">
      <c r="A221" s="254" t="s">
        <v>37</v>
      </c>
      <c r="B221" s="254">
        <v>1</v>
      </c>
      <c r="C221" s="257" t="s">
        <v>895</v>
      </c>
      <c r="D221" s="229"/>
      <c r="E221" s="269" t="s">
        <v>896</v>
      </c>
      <c r="F221" s="229" t="s">
        <v>897</v>
      </c>
      <c r="G221" s="230">
        <v>45883</v>
      </c>
      <c r="H221" s="144">
        <v>44</v>
      </c>
      <c r="I221" s="231">
        <v>45845</v>
      </c>
      <c r="J221" s="232">
        <v>101934.59</v>
      </c>
      <c r="K221" s="270"/>
      <c r="L221" s="270">
        <v>3077.95</v>
      </c>
      <c r="M221" s="256"/>
      <c r="N221" s="258">
        <f t="shared" ref="N221:N222" si="14">+J221+K221+L221-M221</f>
        <v>105012.54</v>
      </c>
      <c r="O221" s="254" t="s">
        <v>708</v>
      </c>
      <c r="P221" s="254" t="s">
        <v>709</v>
      </c>
      <c r="Q221" s="253"/>
      <c r="R221" s="144" t="s">
        <v>898</v>
      </c>
    </row>
    <row r="222" spans="1:18" ht="27.6" outlineLevel="2" x14ac:dyDescent="0.3">
      <c r="A222" s="254"/>
      <c r="B222" s="254"/>
      <c r="C222" s="257" t="s">
        <v>899</v>
      </c>
      <c r="D222" s="229"/>
      <c r="E222" s="269" t="s">
        <v>896</v>
      </c>
      <c r="F222" s="229" t="s">
        <v>900</v>
      </c>
      <c r="G222" s="230">
        <v>45890</v>
      </c>
      <c r="H222" s="144" t="s">
        <v>901</v>
      </c>
      <c r="I222" s="231">
        <v>45877</v>
      </c>
      <c r="J222" s="232">
        <v>116804.3</v>
      </c>
      <c r="K222" s="270"/>
      <c r="L222" s="270">
        <v>3576.94</v>
      </c>
      <c r="M222" s="256"/>
      <c r="N222" s="258">
        <f t="shared" si="14"/>
        <v>120381.24</v>
      </c>
      <c r="O222" s="254"/>
      <c r="P222" s="254"/>
      <c r="Q222" s="253"/>
      <c r="R222" s="144" t="s">
        <v>902</v>
      </c>
    </row>
    <row r="223" spans="1:18" outlineLevel="2" x14ac:dyDescent="0.3">
      <c r="A223" s="233"/>
      <c r="B223" s="233"/>
      <c r="C223" s="234"/>
      <c r="D223" s="235"/>
      <c r="E223" s="236"/>
      <c r="F223" s="235"/>
      <c r="G223" s="237"/>
      <c r="H223" s="238"/>
      <c r="I223" s="239"/>
      <c r="J223" s="240"/>
      <c r="K223" s="241"/>
      <c r="L223" s="241"/>
      <c r="M223" s="241"/>
      <c r="N223" s="241"/>
    </row>
    <row r="224" spans="1:18" outlineLevel="2" x14ac:dyDescent="0.3">
      <c r="A224" s="319" t="s">
        <v>132</v>
      </c>
      <c r="B224" s="320"/>
      <c r="C224" s="320"/>
      <c r="D224" s="320"/>
      <c r="E224" s="320"/>
      <c r="F224" s="320"/>
      <c r="G224" s="320"/>
      <c r="H224" s="320"/>
      <c r="I224" s="320"/>
      <c r="J224" s="320"/>
      <c r="K224" s="320"/>
      <c r="L224" s="320"/>
      <c r="M224" s="321"/>
      <c r="N224" s="242">
        <f>SUM(N221:N222)</f>
        <v>225393.78</v>
      </c>
    </row>
    <row r="225" spans="1:18" outlineLevel="2" x14ac:dyDescent="0.3">
      <c r="A225" s="266"/>
      <c r="B225" s="266"/>
      <c r="C225" s="271"/>
      <c r="D225" s="266"/>
      <c r="E225" s="266"/>
      <c r="F225" s="266"/>
      <c r="G225" s="266"/>
      <c r="H225" s="266"/>
      <c r="I225" s="266"/>
      <c r="J225" s="267"/>
      <c r="K225" s="267"/>
      <c r="L225" s="267"/>
      <c r="M225" s="267"/>
      <c r="N225" s="252"/>
    </row>
    <row r="226" spans="1:18" outlineLevel="2" x14ac:dyDescent="0.3">
      <c r="A226" s="266"/>
      <c r="B226" s="266"/>
      <c r="C226" s="271"/>
      <c r="D226" s="266"/>
      <c r="E226" s="266"/>
      <c r="F226" s="266"/>
      <c r="G226" s="266"/>
      <c r="H226" s="266"/>
      <c r="I226" s="266"/>
      <c r="J226" s="267"/>
      <c r="K226" s="267"/>
      <c r="L226" s="267"/>
      <c r="M226" s="267"/>
      <c r="N226" s="252"/>
    </row>
    <row r="227" spans="1:18" s="251" customFormat="1" outlineLevel="2" x14ac:dyDescent="0.3">
      <c r="A227" s="251" t="s">
        <v>703</v>
      </c>
      <c r="B227" s="251">
        <v>12352114</v>
      </c>
      <c r="C227" s="304" t="s">
        <v>903</v>
      </c>
      <c r="D227" s="304"/>
      <c r="E227" s="304"/>
      <c r="F227" s="304"/>
      <c r="J227" s="252"/>
      <c r="K227" s="252"/>
      <c r="L227" s="252"/>
      <c r="M227" s="252"/>
      <c r="N227" s="252"/>
    </row>
    <row r="228" spans="1:18" outlineLevel="2" x14ac:dyDescent="0.3"/>
    <row r="229" spans="1:18" outlineLevel="2" x14ac:dyDescent="0.3">
      <c r="A229" s="307" t="s">
        <v>24</v>
      </c>
      <c r="B229" s="307" t="s">
        <v>25</v>
      </c>
      <c r="C229" s="317" t="s">
        <v>612</v>
      </c>
      <c r="D229" s="307" t="s">
        <v>613</v>
      </c>
      <c r="E229" s="307" t="s">
        <v>27</v>
      </c>
      <c r="F229" s="309" t="s">
        <v>28</v>
      </c>
      <c r="G229" s="309"/>
      <c r="H229" s="309" t="s">
        <v>614</v>
      </c>
      <c r="I229" s="309"/>
      <c r="J229" s="309"/>
      <c r="K229" s="315" t="s">
        <v>615</v>
      </c>
      <c r="L229" s="315" t="s">
        <v>616</v>
      </c>
      <c r="M229" s="315" t="s">
        <v>617</v>
      </c>
      <c r="N229" s="315" t="s">
        <v>618</v>
      </c>
      <c r="O229" s="307" t="s">
        <v>619</v>
      </c>
      <c r="P229" s="307" t="s">
        <v>36</v>
      </c>
      <c r="Q229" s="309" t="s">
        <v>32</v>
      </c>
      <c r="R229" s="309" t="s">
        <v>620</v>
      </c>
    </row>
    <row r="230" spans="1:18" outlineLevel="2" x14ac:dyDescent="0.3">
      <c r="A230" s="308"/>
      <c r="B230" s="308"/>
      <c r="C230" s="318"/>
      <c r="D230" s="308"/>
      <c r="E230" s="308"/>
      <c r="F230" s="253" t="s">
        <v>33</v>
      </c>
      <c r="G230" s="253" t="s">
        <v>34</v>
      </c>
      <c r="H230" s="253" t="s">
        <v>33</v>
      </c>
      <c r="I230" s="253" t="s">
        <v>34</v>
      </c>
      <c r="J230" s="255" t="s">
        <v>35</v>
      </c>
      <c r="K230" s="316"/>
      <c r="L230" s="316"/>
      <c r="M230" s="316"/>
      <c r="N230" s="316"/>
      <c r="O230" s="308"/>
      <c r="P230" s="308"/>
      <c r="Q230" s="309"/>
      <c r="R230" s="309"/>
    </row>
    <row r="231" spans="1:18" ht="27.6" outlineLevel="2" x14ac:dyDescent="0.3">
      <c r="A231" s="254" t="s">
        <v>37</v>
      </c>
      <c r="B231" s="254">
        <v>1</v>
      </c>
      <c r="C231" s="272" t="s">
        <v>904</v>
      </c>
      <c r="D231" s="273"/>
      <c r="E231" s="269" t="s">
        <v>799</v>
      </c>
      <c r="F231" s="229" t="s">
        <v>905</v>
      </c>
      <c r="G231" s="230">
        <v>45727</v>
      </c>
      <c r="H231" s="144" t="s">
        <v>906</v>
      </c>
      <c r="I231" s="231">
        <v>45722</v>
      </c>
      <c r="J231" s="232">
        <v>167682.49</v>
      </c>
      <c r="K231" s="270"/>
      <c r="L231" s="270">
        <v>3585.66</v>
      </c>
      <c r="M231" s="256"/>
      <c r="N231" s="258">
        <f t="shared" ref="N231:N237" si="15">+J231+K231+L231-M231</f>
        <v>171268.15</v>
      </c>
      <c r="O231" s="254" t="s">
        <v>708</v>
      </c>
      <c r="P231" s="254" t="s">
        <v>709</v>
      </c>
      <c r="Q231" s="253"/>
      <c r="R231" s="144" t="s">
        <v>907</v>
      </c>
    </row>
    <row r="232" spans="1:18" ht="27.6" outlineLevel="2" x14ac:dyDescent="0.3">
      <c r="A232" s="254"/>
      <c r="B232" s="254"/>
      <c r="C232" s="272" t="s">
        <v>908</v>
      </c>
      <c r="D232" s="273"/>
      <c r="E232" s="269" t="s">
        <v>799</v>
      </c>
      <c r="F232" s="229" t="s">
        <v>909</v>
      </c>
      <c r="G232" s="230">
        <v>45727</v>
      </c>
      <c r="H232" s="144" t="s">
        <v>910</v>
      </c>
      <c r="I232" s="231">
        <v>45722</v>
      </c>
      <c r="J232" s="232">
        <v>300370.64</v>
      </c>
      <c r="K232" s="270"/>
      <c r="L232" s="270">
        <v>6423.02</v>
      </c>
      <c r="M232" s="270"/>
      <c r="N232" s="258">
        <f t="shared" si="15"/>
        <v>306793.66000000003</v>
      </c>
      <c r="O232" s="254"/>
      <c r="P232" s="254"/>
      <c r="Q232" s="253"/>
      <c r="R232" s="144" t="s">
        <v>911</v>
      </c>
    </row>
    <row r="233" spans="1:18" ht="27.6" outlineLevel="2" x14ac:dyDescent="0.3">
      <c r="A233" s="254"/>
      <c r="B233" s="254"/>
      <c r="C233" s="272" t="s">
        <v>912</v>
      </c>
      <c r="D233" s="273"/>
      <c r="E233" s="269" t="s">
        <v>799</v>
      </c>
      <c r="F233" s="229" t="s">
        <v>913</v>
      </c>
      <c r="G233" s="230">
        <v>45727</v>
      </c>
      <c r="H233" s="144" t="s">
        <v>914</v>
      </c>
      <c r="I233" s="231">
        <v>45722</v>
      </c>
      <c r="J233" s="232">
        <v>3251822.15</v>
      </c>
      <c r="K233" s="270"/>
      <c r="L233" s="270">
        <v>69535.81</v>
      </c>
      <c r="M233" s="270"/>
      <c r="N233" s="258">
        <f t="shared" si="15"/>
        <v>3321357.96</v>
      </c>
      <c r="O233" s="254"/>
      <c r="P233" s="254"/>
      <c r="Q233" s="253"/>
      <c r="R233" s="144" t="s">
        <v>915</v>
      </c>
    </row>
    <row r="234" spans="1:18" ht="27.6" outlineLevel="2" x14ac:dyDescent="0.3">
      <c r="A234" s="254"/>
      <c r="B234" s="254"/>
      <c r="C234" s="272" t="s">
        <v>916</v>
      </c>
      <c r="D234" s="273"/>
      <c r="E234" s="269" t="s">
        <v>799</v>
      </c>
      <c r="F234" s="229" t="s">
        <v>917</v>
      </c>
      <c r="G234" s="230">
        <v>45839</v>
      </c>
      <c r="H234" s="144" t="s">
        <v>918</v>
      </c>
      <c r="I234" s="231">
        <v>45796</v>
      </c>
      <c r="J234" s="232">
        <v>72315.19</v>
      </c>
      <c r="K234" s="270"/>
      <c r="L234" s="270">
        <v>1546.35</v>
      </c>
      <c r="M234" s="270"/>
      <c r="N234" s="258">
        <f t="shared" si="15"/>
        <v>73861.540000000008</v>
      </c>
      <c r="O234" s="254"/>
      <c r="P234" s="254"/>
      <c r="Q234" s="253"/>
      <c r="R234" s="144" t="s">
        <v>919</v>
      </c>
    </row>
    <row r="235" spans="1:18" ht="27.6" outlineLevel="2" x14ac:dyDescent="0.3">
      <c r="A235" s="254"/>
      <c r="B235" s="254"/>
      <c r="C235" s="272" t="s">
        <v>920</v>
      </c>
      <c r="D235" s="273"/>
      <c r="E235" s="269" t="s">
        <v>799</v>
      </c>
      <c r="F235" s="229" t="s">
        <v>921</v>
      </c>
      <c r="G235" s="230">
        <v>45845</v>
      </c>
      <c r="H235" s="144" t="s">
        <v>922</v>
      </c>
      <c r="I235" s="231">
        <v>45819</v>
      </c>
      <c r="J235" s="232">
        <v>995681.78</v>
      </c>
      <c r="K235" s="270"/>
      <c r="L235" s="270">
        <v>14808.92</v>
      </c>
      <c r="M235" s="270"/>
      <c r="N235" s="258">
        <f t="shared" si="15"/>
        <v>1010490.7000000001</v>
      </c>
      <c r="O235" s="254"/>
      <c r="P235" s="254"/>
      <c r="Q235" s="253"/>
      <c r="R235" s="144" t="s">
        <v>923</v>
      </c>
    </row>
    <row r="236" spans="1:18" ht="27.6" outlineLevel="2" x14ac:dyDescent="0.3">
      <c r="A236" s="254"/>
      <c r="B236" s="254"/>
      <c r="C236" s="272" t="s">
        <v>924</v>
      </c>
      <c r="D236" s="273"/>
      <c r="E236" s="269" t="s">
        <v>799</v>
      </c>
      <c r="F236" s="229" t="s">
        <v>925</v>
      </c>
      <c r="G236" s="230">
        <v>45849</v>
      </c>
      <c r="H236" s="144" t="s">
        <v>926</v>
      </c>
      <c r="I236" s="231">
        <v>45819</v>
      </c>
      <c r="J236" s="232">
        <v>1185058.76</v>
      </c>
      <c r="K236" s="270"/>
      <c r="L236" s="270">
        <v>17625.54</v>
      </c>
      <c r="M236" s="270"/>
      <c r="N236" s="258">
        <f t="shared" si="15"/>
        <v>1202684.3</v>
      </c>
      <c r="O236" s="254"/>
      <c r="P236" s="254"/>
      <c r="Q236" s="253"/>
      <c r="R236" s="144" t="s">
        <v>927</v>
      </c>
    </row>
    <row r="237" spans="1:18" ht="27.6" outlineLevel="2" x14ac:dyDescent="0.3">
      <c r="A237" s="254"/>
      <c r="B237" s="254"/>
      <c r="C237" s="272" t="s">
        <v>928</v>
      </c>
      <c r="D237" s="273"/>
      <c r="E237" s="269" t="s">
        <v>799</v>
      </c>
      <c r="F237" s="229" t="s">
        <v>929</v>
      </c>
      <c r="G237" s="230">
        <v>45862</v>
      </c>
      <c r="H237" s="144" t="s">
        <v>930</v>
      </c>
      <c r="I237" s="231">
        <v>45819</v>
      </c>
      <c r="J237" s="232">
        <v>878016.03</v>
      </c>
      <c r="K237" s="270"/>
      <c r="L237" s="270">
        <v>13058.86</v>
      </c>
      <c r="M237" s="270"/>
      <c r="N237" s="258">
        <f t="shared" si="15"/>
        <v>891074.89</v>
      </c>
      <c r="O237" s="254"/>
      <c r="P237" s="254"/>
      <c r="Q237" s="253"/>
      <c r="R237" s="144" t="s">
        <v>931</v>
      </c>
    </row>
    <row r="238" spans="1:18" outlineLevel="2" x14ac:dyDescent="0.3">
      <c r="A238" s="233"/>
      <c r="B238" s="233"/>
      <c r="C238" s="234"/>
      <c r="D238" s="235"/>
      <c r="E238" s="236"/>
      <c r="F238" s="235"/>
      <c r="G238" s="237"/>
      <c r="H238" s="238"/>
      <c r="I238" s="239"/>
      <c r="J238" s="240"/>
      <c r="K238" s="241"/>
      <c r="L238" s="241"/>
      <c r="M238" s="241"/>
      <c r="N238" s="241"/>
    </row>
    <row r="239" spans="1:18" outlineLevel="2" x14ac:dyDescent="0.3">
      <c r="A239" s="319" t="s">
        <v>132</v>
      </c>
      <c r="B239" s="320"/>
      <c r="C239" s="320"/>
      <c r="D239" s="320"/>
      <c r="E239" s="320"/>
      <c r="F239" s="320"/>
      <c r="G239" s="320"/>
      <c r="H239" s="320"/>
      <c r="I239" s="320"/>
      <c r="J239" s="320"/>
      <c r="K239" s="320"/>
      <c r="L239" s="320"/>
      <c r="M239" s="321"/>
      <c r="N239" s="242">
        <f>SUM(N231:N237)</f>
        <v>6977531.1999999993</v>
      </c>
    </row>
    <row r="240" spans="1:18" outlineLevel="2" x14ac:dyDescent="0.3">
      <c r="A240" s="266"/>
      <c r="B240" s="266"/>
      <c r="C240" s="271"/>
      <c r="D240" s="266"/>
      <c r="E240" s="266"/>
      <c r="F240" s="266"/>
      <c r="G240" s="266"/>
      <c r="H240" s="266"/>
      <c r="I240" s="266"/>
      <c r="J240" s="267"/>
      <c r="K240" s="267"/>
      <c r="L240" s="267"/>
      <c r="M240" s="267"/>
      <c r="N240" s="252"/>
    </row>
    <row r="241" spans="1:18" s="251" customFormat="1" ht="38.25" customHeight="1" outlineLevel="2" x14ac:dyDescent="0.3">
      <c r="A241" s="251" t="s">
        <v>703</v>
      </c>
      <c r="B241" s="251">
        <v>12352115</v>
      </c>
      <c r="C241" s="304" t="s">
        <v>932</v>
      </c>
      <c r="D241" s="304"/>
      <c r="E241" s="304"/>
      <c r="F241" s="304"/>
      <c r="J241" s="252"/>
      <c r="K241" s="252"/>
      <c r="L241" s="252"/>
      <c r="M241" s="252"/>
      <c r="N241" s="252"/>
    </row>
    <row r="242" spans="1:18" outlineLevel="2" x14ac:dyDescent="0.3"/>
    <row r="243" spans="1:18" outlineLevel="2" x14ac:dyDescent="0.3">
      <c r="A243" s="307" t="s">
        <v>24</v>
      </c>
      <c r="B243" s="307" t="s">
        <v>25</v>
      </c>
      <c r="C243" s="317" t="s">
        <v>612</v>
      </c>
      <c r="D243" s="307" t="s">
        <v>613</v>
      </c>
      <c r="E243" s="307" t="s">
        <v>27</v>
      </c>
      <c r="F243" s="309" t="s">
        <v>28</v>
      </c>
      <c r="G243" s="309"/>
      <c r="H243" s="309" t="s">
        <v>614</v>
      </c>
      <c r="I243" s="309"/>
      <c r="J243" s="309"/>
      <c r="K243" s="315" t="s">
        <v>615</v>
      </c>
      <c r="L243" s="315" t="s">
        <v>616</v>
      </c>
      <c r="M243" s="315" t="s">
        <v>617</v>
      </c>
      <c r="N243" s="315" t="s">
        <v>618</v>
      </c>
      <c r="O243" s="307" t="s">
        <v>619</v>
      </c>
      <c r="P243" s="307" t="s">
        <v>36</v>
      </c>
      <c r="Q243" s="309" t="s">
        <v>32</v>
      </c>
      <c r="R243" s="309" t="s">
        <v>620</v>
      </c>
    </row>
    <row r="244" spans="1:18" outlineLevel="2" x14ac:dyDescent="0.3">
      <c r="A244" s="308"/>
      <c r="B244" s="308"/>
      <c r="C244" s="318"/>
      <c r="D244" s="308"/>
      <c r="E244" s="308"/>
      <c r="F244" s="253" t="s">
        <v>33</v>
      </c>
      <c r="G244" s="253" t="s">
        <v>34</v>
      </c>
      <c r="H244" s="253" t="s">
        <v>33</v>
      </c>
      <c r="I244" s="253" t="s">
        <v>34</v>
      </c>
      <c r="J244" s="255" t="s">
        <v>35</v>
      </c>
      <c r="K244" s="316"/>
      <c r="L244" s="316"/>
      <c r="M244" s="316"/>
      <c r="N244" s="316"/>
      <c r="O244" s="308"/>
      <c r="P244" s="308"/>
      <c r="Q244" s="309"/>
      <c r="R244" s="309"/>
    </row>
    <row r="245" spans="1:18" ht="27.6" outlineLevel="2" x14ac:dyDescent="0.3">
      <c r="A245" s="254" t="s">
        <v>37</v>
      </c>
      <c r="B245" s="254">
        <v>1</v>
      </c>
      <c r="C245" s="257" t="s">
        <v>933</v>
      </c>
      <c r="D245" s="229"/>
      <c r="E245" s="269" t="s">
        <v>874</v>
      </c>
      <c r="F245" s="229" t="s">
        <v>934</v>
      </c>
      <c r="G245" s="230">
        <v>45727</v>
      </c>
      <c r="H245" s="144">
        <v>80</v>
      </c>
      <c r="I245" s="231">
        <v>45715</v>
      </c>
      <c r="J245" s="232">
        <v>382623.85</v>
      </c>
      <c r="K245" s="270"/>
      <c r="L245" s="270">
        <v>11553.47</v>
      </c>
      <c r="M245" s="256"/>
      <c r="N245" s="258">
        <f t="shared" ref="N245:N251" si="16">+J245+K245+L245-M245</f>
        <v>394177.31999999995</v>
      </c>
      <c r="O245" s="254" t="s">
        <v>708</v>
      </c>
      <c r="P245" s="254" t="s">
        <v>709</v>
      </c>
      <c r="Q245" s="253"/>
      <c r="R245" s="144" t="s">
        <v>935</v>
      </c>
    </row>
    <row r="246" spans="1:18" ht="27.6" outlineLevel="2" x14ac:dyDescent="0.3">
      <c r="A246" s="254"/>
      <c r="B246" s="254"/>
      <c r="C246" s="257" t="s">
        <v>936</v>
      </c>
      <c r="D246" s="229"/>
      <c r="E246" s="269" t="s">
        <v>874</v>
      </c>
      <c r="F246" s="229" t="s">
        <v>937</v>
      </c>
      <c r="G246" s="230">
        <v>45769</v>
      </c>
      <c r="H246" s="144">
        <v>84</v>
      </c>
      <c r="I246" s="231">
        <v>45743</v>
      </c>
      <c r="J246" s="232">
        <v>14686.09</v>
      </c>
      <c r="K246" s="270"/>
      <c r="L246" s="270">
        <v>443.45</v>
      </c>
      <c r="M246" s="270"/>
      <c r="N246" s="258">
        <f t="shared" si="16"/>
        <v>15129.54</v>
      </c>
      <c r="O246" s="254"/>
      <c r="P246" s="254"/>
      <c r="Q246" s="253"/>
      <c r="R246" s="144" t="s">
        <v>938</v>
      </c>
    </row>
    <row r="247" spans="1:18" ht="27.6" outlineLevel="2" x14ac:dyDescent="0.3">
      <c r="A247" s="254"/>
      <c r="B247" s="254"/>
      <c r="C247" s="257" t="s">
        <v>939</v>
      </c>
      <c r="D247" s="229"/>
      <c r="E247" s="269" t="s">
        <v>874</v>
      </c>
      <c r="F247" s="229" t="s">
        <v>940</v>
      </c>
      <c r="G247" s="230">
        <v>45771</v>
      </c>
      <c r="H247" s="144">
        <v>86</v>
      </c>
      <c r="I247" s="231">
        <v>45747</v>
      </c>
      <c r="J247" s="232">
        <v>1027007.92</v>
      </c>
      <c r="K247" s="270"/>
      <c r="L247" s="270">
        <v>31010.89</v>
      </c>
      <c r="M247" s="270"/>
      <c r="N247" s="258">
        <f t="shared" si="16"/>
        <v>1058018.81</v>
      </c>
      <c r="O247" s="254"/>
      <c r="P247" s="254"/>
      <c r="Q247" s="253"/>
      <c r="R247" s="144" t="s">
        <v>941</v>
      </c>
    </row>
    <row r="248" spans="1:18" ht="27.6" outlineLevel="2" x14ac:dyDescent="0.3">
      <c r="A248" s="254"/>
      <c r="B248" s="254"/>
      <c r="C248" s="257" t="s">
        <v>942</v>
      </c>
      <c r="D248" s="229"/>
      <c r="E248" s="269" t="s">
        <v>874</v>
      </c>
      <c r="F248" s="229" t="s">
        <v>943</v>
      </c>
      <c r="G248" s="230">
        <v>45779</v>
      </c>
      <c r="H248" s="144">
        <v>87</v>
      </c>
      <c r="I248" s="231">
        <v>45747</v>
      </c>
      <c r="J248" s="232">
        <v>858352.11</v>
      </c>
      <c r="K248" s="270"/>
      <c r="L248" s="270">
        <v>25918.27</v>
      </c>
      <c r="M248" s="270"/>
      <c r="N248" s="258">
        <f t="shared" si="16"/>
        <v>884270.38</v>
      </c>
      <c r="O248" s="254"/>
      <c r="P248" s="254"/>
      <c r="Q248" s="253"/>
      <c r="R248" s="144" t="s">
        <v>944</v>
      </c>
    </row>
    <row r="249" spans="1:18" ht="27.6" outlineLevel="2" x14ac:dyDescent="0.3">
      <c r="A249" s="254"/>
      <c r="B249" s="254"/>
      <c r="C249" s="257" t="s">
        <v>807</v>
      </c>
      <c r="D249" s="229"/>
      <c r="E249" s="269" t="s">
        <v>874</v>
      </c>
      <c r="F249" s="229" t="s">
        <v>945</v>
      </c>
      <c r="G249" s="230">
        <v>45784</v>
      </c>
      <c r="H249" s="144">
        <v>88</v>
      </c>
      <c r="I249" s="231">
        <v>45747</v>
      </c>
      <c r="J249" s="232">
        <v>480534.05</v>
      </c>
      <c r="K249" s="270"/>
      <c r="L249" s="270">
        <v>14509.91</v>
      </c>
      <c r="M249" s="270"/>
      <c r="N249" s="258">
        <f t="shared" si="16"/>
        <v>495043.95999999996</v>
      </c>
      <c r="O249" s="254"/>
      <c r="P249" s="254"/>
      <c r="Q249" s="253"/>
      <c r="R249" s="144" t="s">
        <v>946</v>
      </c>
    </row>
    <row r="250" spans="1:18" ht="27.6" outlineLevel="2" x14ac:dyDescent="0.3">
      <c r="A250" s="254"/>
      <c r="B250" s="254"/>
      <c r="C250" s="257" t="s">
        <v>947</v>
      </c>
      <c r="D250" s="229"/>
      <c r="E250" s="269" t="s">
        <v>874</v>
      </c>
      <c r="F250" s="229" t="s">
        <v>948</v>
      </c>
      <c r="G250" s="230">
        <v>45798</v>
      </c>
      <c r="H250" s="144">
        <v>93</v>
      </c>
      <c r="I250" s="231">
        <v>45798</v>
      </c>
      <c r="J250" s="232">
        <v>818208.99</v>
      </c>
      <c r="K250" s="270"/>
      <c r="L250" s="270">
        <v>24706.13</v>
      </c>
      <c r="M250" s="270"/>
      <c r="N250" s="258">
        <f t="shared" si="16"/>
        <v>842915.12</v>
      </c>
      <c r="O250" s="254"/>
      <c r="P250" s="254"/>
      <c r="Q250" s="253"/>
      <c r="R250" s="144" t="s">
        <v>949</v>
      </c>
    </row>
    <row r="251" spans="1:18" ht="27.6" outlineLevel="2" x14ac:dyDescent="0.3">
      <c r="A251" s="254"/>
      <c r="B251" s="254"/>
      <c r="C251" s="257" t="s">
        <v>950</v>
      </c>
      <c r="D251" s="229"/>
      <c r="E251" s="269" t="s">
        <v>874</v>
      </c>
      <c r="F251" s="229" t="s">
        <v>951</v>
      </c>
      <c r="G251" s="230">
        <v>45818</v>
      </c>
      <c r="H251" s="144">
        <v>91</v>
      </c>
      <c r="I251" s="231">
        <v>45747</v>
      </c>
      <c r="J251" s="232">
        <v>76565</v>
      </c>
      <c r="K251" s="270"/>
      <c r="L251" s="270">
        <v>2312.0700000000002</v>
      </c>
      <c r="M251" s="270"/>
      <c r="N251" s="258">
        <f t="shared" si="16"/>
        <v>78877.070000000007</v>
      </c>
      <c r="O251" s="254"/>
      <c r="P251" s="254"/>
      <c r="Q251" s="253"/>
      <c r="R251" s="144" t="s">
        <v>952</v>
      </c>
    </row>
    <row r="252" spans="1:18" ht="27.6" outlineLevel="2" x14ac:dyDescent="0.3">
      <c r="A252" s="254"/>
      <c r="B252" s="254"/>
      <c r="C252" s="257" t="s">
        <v>953</v>
      </c>
      <c r="D252" s="229"/>
      <c r="E252" s="269" t="s">
        <v>874</v>
      </c>
      <c r="F252" s="229" t="s">
        <v>954</v>
      </c>
      <c r="G252" s="230">
        <v>45832</v>
      </c>
      <c r="H252" s="144">
        <v>94</v>
      </c>
      <c r="I252" s="231">
        <v>45818</v>
      </c>
      <c r="J252" s="232">
        <v>451689.85</v>
      </c>
      <c r="K252" s="270"/>
      <c r="L252" s="270">
        <v>6718.05</v>
      </c>
      <c r="M252" s="270"/>
      <c r="N252" s="258">
        <f>+J252+K252+L252-M252</f>
        <v>458407.89999999997</v>
      </c>
      <c r="O252" s="254"/>
      <c r="P252" s="254"/>
      <c r="Q252" s="253"/>
      <c r="R252" s="144" t="s">
        <v>955</v>
      </c>
    </row>
    <row r="253" spans="1:18" outlineLevel="2" x14ac:dyDescent="0.3">
      <c r="A253" s="233"/>
      <c r="B253" s="233"/>
      <c r="C253" s="234"/>
      <c r="D253" s="235"/>
      <c r="E253" s="236"/>
      <c r="F253" s="235"/>
      <c r="G253" s="237"/>
      <c r="H253" s="238"/>
      <c r="I253" s="239"/>
      <c r="J253" s="240"/>
      <c r="K253" s="241"/>
      <c r="L253" s="241"/>
      <c r="M253" s="241"/>
      <c r="N253" s="241"/>
    </row>
    <row r="254" spans="1:18" outlineLevel="2" x14ac:dyDescent="0.3">
      <c r="A254" s="319" t="s">
        <v>132</v>
      </c>
      <c r="B254" s="320"/>
      <c r="C254" s="320"/>
      <c r="D254" s="320"/>
      <c r="E254" s="320"/>
      <c r="F254" s="320"/>
      <c r="G254" s="320"/>
      <c r="H254" s="320"/>
      <c r="I254" s="320"/>
      <c r="J254" s="320"/>
      <c r="K254" s="320"/>
      <c r="L254" s="320"/>
      <c r="M254" s="321"/>
      <c r="N254" s="242">
        <f>SUM(N245:N252)</f>
        <v>4226840.0999999996</v>
      </c>
    </row>
    <row r="255" spans="1:18" outlineLevel="2" x14ac:dyDescent="0.3">
      <c r="A255" s="266"/>
      <c r="B255" s="266"/>
      <c r="C255" s="266"/>
      <c r="D255" s="266"/>
      <c r="E255" s="266"/>
      <c r="F255" s="266"/>
      <c r="G255" s="266"/>
      <c r="H255" s="266"/>
      <c r="I255" s="266"/>
      <c r="J255" s="267"/>
      <c r="K255" s="267"/>
      <c r="L255" s="267"/>
      <c r="M255" s="267"/>
      <c r="N255" s="268"/>
    </row>
    <row r="256" spans="1:18" s="251" customFormat="1" outlineLevel="2" x14ac:dyDescent="0.3">
      <c r="A256" s="251" t="s">
        <v>703</v>
      </c>
      <c r="B256" s="251">
        <v>12352118</v>
      </c>
      <c r="C256" s="304" t="s">
        <v>956</v>
      </c>
      <c r="D256" s="304"/>
      <c r="E256" s="304"/>
      <c r="F256" s="304"/>
      <c r="J256" s="252"/>
      <c r="K256" s="252"/>
      <c r="L256" s="252"/>
      <c r="M256" s="252"/>
      <c r="N256" s="252"/>
    </row>
    <row r="257" spans="1:18" outlineLevel="2" x14ac:dyDescent="0.3">
      <c r="A257" s="266"/>
      <c r="B257" s="266"/>
      <c r="C257" s="271"/>
      <c r="D257" s="266"/>
      <c r="E257" s="266"/>
      <c r="F257" s="266"/>
      <c r="G257" s="266"/>
      <c r="H257" s="266"/>
      <c r="I257" s="266"/>
      <c r="J257" s="267"/>
      <c r="K257" s="267"/>
      <c r="L257" s="267"/>
      <c r="M257" s="267"/>
      <c r="N257" s="252"/>
    </row>
    <row r="258" spans="1:18" outlineLevel="2" x14ac:dyDescent="0.3">
      <c r="A258" s="307" t="s">
        <v>24</v>
      </c>
      <c r="B258" s="307" t="s">
        <v>25</v>
      </c>
      <c r="C258" s="317" t="s">
        <v>612</v>
      </c>
      <c r="D258" s="307" t="s">
        <v>613</v>
      </c>
      <c r="E258" s="307" t="s">
        <v>27</v>
      </c>
      <c r="F258" s="309" t="s">
        <v>28</v>
      </c>
      <c r="G258" s="309"/>
      <c r="H258" s="309" t="s">
        <v>614</v>
      </c>
      <c r="I258" s="309"/>
      <c r="J258" s="309"/>
      <c r="K258" s="315" t="s">
        <v>615</v>
      </c>
      <c r="L258" s="315" t="s">
        <v>616</v>
      </c>
      <c r="M258" s="315" t="s">
        <v>617</v>
      </c>
      <c r="N258" s="315" t="s">
        <v>618</v>
      </c>
      <c r="O258" s="307" t="s">
        <v>619</v>
      </c>
      <c r="P258" s="307" t="s">
        <v>36</v>
      </c>
      <c r="Q258" s="309" t="s">
        <v>32</v>
      </c>
      <c r="R258" s="309" t="s">
        <v>620</v>
      </c>
    </row>
    <row r="259" spans="1:18" outlineLevel="2" x14ac:dyDescent="0.3">
      <c r="A259" s="308"/>
      <c r="B259" s="308"/>
      <c r="C259" s="318"/>
      <c r="D259" s="308"/>
      <c r="E259" s="308"/>
      <c r="F259" s="253" t="s">
        <v>33</v>
      </c>
      <c r="G259" s="253" t="s">
        <v>34</v>
      </c>
      <c r="H259" s="253" t="s">
        <v>33</v>
      </c>
      <c r="I259" s="253" t="s">
        <v>34</v>
      </c>
      <c r="J259" s="255" t="s">
        <v>35</v>
      </c>
      <c r="K259" s="316"/>
      <c r="L259" s="316"/>
      <c r="M259" s="316"/>
      <c r="N259" s="316"/>
      <c r="O259" s="308"/>
      <c r="P259" s="308"/>
      <c r="Q259" s="309"/>
      <c r="R259" s="309"/>
    </row>
    <row r="260" spans="1:18" ht="27.6" outlineLevel="2" x14ac:dyDescent="0.3">
      <c r="A260" s="254" t="s">
        <v>37</v>
      </c>
      <c r="B260" s="254">
        <v>1</v>
      </c>
      <c r="C260" s="257" t="s">
        <v>957</v>
      </c>
      <c r="D260" s="229"/>
      <c r="E260" s="269" t="s">
        <v>958</v>
      </c>
      <c r="F260" s="229" t="s">
        <v>959</v>
      </c>
      <c r="G260" s="230">
        <v>45737</v>
      </c>
      <c r="H260" s="144" t="s">
        <v>960</v>
      </c>
      <c r="I260" s="231">
        <v>45727</v>
      </c>
      <c r="J260" s="232">
        <v>261816.63</v>
      </c>
      <c r="K260" s="270"/>
      <c r="L260" s="270">
        <v>5598.6</v>
      </c>
      <c r="M260" s="256"/>
      <c r="N260" s="258">
        <f t="shared" ref="N260:N261" si="17">+J260+K260+L260-M260</f>
        <v>267415.23</v>
      </c>
      <c r="O260" s="254" t="s">
        <v>708</v>
      </c>
      <c r="P260" s="254" t="s">
        <v>709</v>
      </c>
      <c r="Q260" s="253"/>
      <c r="R260" s="144" t="s">
        <v>961</v>
      </c>
    </row>
    <row r="261" spans="1:18" ht="27.6" outlineLevel="2" x14ac:dyDescent="0.3">
      <c r="A261" s="254"/>
      <c r="B261" s="254"/>
      <c r="C261" s="257" t="s">
        <v>962</v>
      </c>
      <c r="D261" s="229"/>
      <c r="E261" s="269" t="s">
        <v>958</v>
      </c>
      <c r="F261" s="229" t="s">
        <v>963</v>
      </c>
      <c r="G261" s="230">
        <v>45758</v>
      </c>
      <c r="H261" s="144" t="s">
        <v>964</v>
      </c>
      <c r="I261" s="231">
        <v>45755</v>
      </c>
      <c r="J261" s="232">
        <v>165918.41</v>
      </c>
      <c r="K261" s="270"/>
      <c r="L261" s="270">
        <v>3547.93</v>
      </c>
      <c r="M261" s="270"/>
      <c r="N261" s="258">
        <f t="shared" si="17"/>
        <v>169466.34</v>
      </c>
      <c r="O261" s="254"/>
      <c r="P261" s="254"/>
      <c r="Q261" s="253"/>
      <c r="R261" s="144" t="s">
        <v>965</v>
      </c>
    </row>
    <row r="262" spans="1:18" outlineLevel="2" x14ac:dyDescent="0.3">
      <c r="A262" s="233"/>
      <c r="B262" s="233"/>
      <c r="C262" s="234"/>
      <c r="D262" s="235"/>
      <c r="E262" s="236"/>
      <c r="F262" s="235"/>
      <c r="G262" s="237"/>
      <c r="H262" s="238"/>
      <c r="I262" s="239"/>
      <c r="J262" s="240"/>
      <c r="K262" s="241"/>
      <c r="L262" s="241"/>
      <c r="M262" s="241"/>
      <c r="N262" s="241"/>
    </row>
    <row r="263" spans="1:18" outlineLevel="2" x14ac:dyDescent="0.3">
      <c r="A263" s="319" t="s">
        <v>132</v>
      </c>
      <c r="B263" s="320"/>
      <c r="C263" s="320"/>
      <c r="D263" s="320"/>
      <c r="E263" s="320"/>
      <c r="F263" s="320"/>
      <c r="G263" s="320"/>
      <c r="H263" s="320"/>
      <c r="I263" s="320"/>
      <c r="J263" s="320"/>
      <c r="K263" s="320"/>
      <c r="L263" s="320"/>
      <c r="M263" s="321"/>
      <c r="N263" s="242">
        <f>SUM(N260:N261)</f>
        <v>436881.56999999995</v>
      </c>
    </row>
    <row r="264" spans="1:18" outlineLevel="2" x14ac:dyDescent="0.3">
      <c r="A264" s="266"/>
      <c r="B264" s="266"/>
      <c r="C264" s="271"/>
      <c r="D264" s="266"/>
      <c r="E264" s="266"/>
      <c r="F264" s="266"/>
      <c r="G264" s="266"/>
      <c r="H264" s="266"/>
      <c r="I264" s="266"/>
      <c r="J264" s="267"/>
      <c r="K264" s="267"/>
      <c r="L264" s="267"/>
      <c r="M264" s="267"/>
      <c r="N264" s="252"/>
    </row>
    <row r="265" spans="1:18" s="251" customFormat="1" outlineLevel="2" x14ac:dyDescent="0.3">
      <c r="A265" s="251" t="s">
        <v>703</v>
      </c>
      <c r="B265" s="251">
        <v>12352120</v>
      </c>
      <c r="C265" s="304" t="s">
        <v>966</v>
      </c>
      <c r="D265" s="304"/>
      <c r="E265" s="304"/>
      <c r="F265" s="304"/>
      <c r="J265" s="252"/>
      <c r="K265" s="252"/>
      <c r="L265" s="252"/>
      <c r="M265" s="252"/>
      <c r="N265" s="252"/>
    </row>
    <row r="266" spans="1:18" outlineLevel="2" x14ac:dyDescent="0.3">
      <c r="A266" s="266"/>
      <c r="B266" s="266"/>
      <c r="C266" s="271"/>
      <c r="D266" s="266"/>
      <c r="E266" s="266"/>
      <c r="F266" s="266"/>
      <c r="G266" s="266"/>
      <c r="H266" s="266"/>
      <c r="I266" s="266"/>
      <c r="J266" s="267"/>
      <c r="K266" s="267"/>
      <c r="L266" s="267"/>
      <c r="M266" s="267"/>
      <c r="N266" s="252"/>
    </row>
    <row r="267" spans="1:18" outlineLevel="2" x14ac:dyDescent="0.3">
      <c r="A267" s="307" t="s">
        <v>24</v>
      </c>
      <c r="B267" s="307" t="s">
        <v>25</v>
      </c>
      <c r="C267" s="317" t="s">
        <v>612</v>
      </c>
      <c r="D267" s="307" t="s">
        <v>613</v>
      </c>
      <c r="E267" s="307" t="s">
        <v>27</v>
      </c>
      <c r="F267" s="309" t="s">
        <v>28</v>
      </c>
      <c r="G267" s="309"/>
      <c r="H267" s="309" t="s">
        <v>614</v>
      </c>
      <c r="I267" s="309"/>
      <c r="J267" s="309"/>
      <c r="K267" s="315" t="s">
        <v>615</v>
      </c>
      <c r="L267" s="315" t="s">
        <v>616</v>
      </c>
      <c r="M267" s="315" t="s">
        <v>617</v>
      </c>
      <c r="N267" s="315" t="s">
        <v>618</v>
      </c>
      <c r="O267" s="307" t="s">
        <v>619</v>
      </c>
      <c r="P267" s="307" t="s">
        <v>36</v>
      </c>
      <c r="Q267" s="309" t="s">
        <v>32</v>
      </c>
      <c r="R267" s="309" t="s">
        <v>620</v>
      </c>
    </row>
    <row r="268" spans="1:18" outlineLevel="2" x14ac:dyDescent="0.3">
      <c r="A268" s="308"/>
      <c r="B268" s="308"/>
      <c r="C268" s="318"/>
      <c r="D268" s="308"/>
      <c r="E268" s="308"/>
      <c r="F268" s="253" t="s">
        <v>33</v>
      </c>
      <c r="G268" s="253" t="s">
        <v>34</v>
      </c>
      <c r="H268" s="253" t="s">
        <v>33</v>
      </c>
      <c r="I268" s="253" t="s">
        <v>34</v>
      </c>
      <c r="J268" s="255" t="s">
        <v>35</v>
      </c>
      <c r="K268" s="316"/>
      <c r="L268" s="316"/>
      <c r="M268" s="316"/>
      <c r="N268" s="316"/>
      <c r="O268" s="308"/>
      <c r="P268" s="308"/>
      <c r="Q268" s="309"/>
      <c r="R268" s="309"/>
    </row>
    <row r="269" spans="1:18" ht="27.6" outlineLevel="2" x14ac:dyDescent="0.3">
      <c r="A269" s="254" t="s">
        <v>37</v>
      </c>
      <c r="B269" s="254">
        <v>1</v>
      </c>
      <c r="C269" s="257" t="s">
        <v>912</v>
      </c>
      <c r="D269" s="229"/>
      <c r="E269" s="269" t="s">
        <v>967</v>
      </c>
      <c r="F269" s="229" t="s">
        <v>968</v>
      </c>
      <c r="G269" s="230">
        <v>45730</v>
      </c>
      <c r="H269" s="144">
        <v>52</v>
      </c>
      <c r="I269" s="231">
        <v>45727</v>
      </c>
      <c r="J269" s="232">
        <v>1440837.26</v>
      </c>
      <c r="K269" s="270"/>
      <c r="L269" s="270">
        <v>30810.36</v>
      </c>
      <c r="M269" s="256"/>
      <c r="N269" s="258">
        <f t="shared" ref="N269:N271" si="18">+J269+K269+L269-M269</f>
        <v>1471647.62</v>
      </c>
      <c r="O269" s="254" t="s">
        <v>708</v>
      </c>
      <c r="P269" s="254" t="s">
        <v>709</v>
      </c>
      <c r="Q269" s="253"/>
      <c r="R269" s="144" t="s">
        <v>969</v>
      </c>
    </row>
    <row r="270" spans="1:18" ht="27.6" outlineLevel="2" x14ac:dyDescent="0.3">
      <c r="A270" s="254"/>
      <c r="B270" s="254"/>
      <c r="C270" s="257" t="s">
        <v>803</v>
      </c>
      <c r="D270" s="229"/>
      <c r="E270" s="269" t="s">
        <v>967</v>
      </c>
      <c r="F270" s="229" t="s">
        <v>970</v>
      </c>
      <c r="G270" s="230">
        <v>45805</v>
      </c>
      <c r="H270" s="144">
        <v>59</v>
      </c>
      <c r="I270" s="231">
        <v>45798</v>
      </c>
      <c r="J270" s="232">
        <v>300190.57</v>
      </c>
      <c r="K270" s="270"/>
      <c r="L270" s="270">
        <v>6419.17</v>
      </c>
      <c r="M270" s="256"/>
      <c r="N270" s="258">
        <f t="shared" si="18"/>
        <v>306609.74</v>
      </c>
      <c r="O270" s="254"/>
      <c r="P270" s="254"/>
      <c r="Q270" s="253"/>
      <c r="R270" s="144" t="s">
        <v>971</v>
      </c>
    </row>
    <row r="271" spans="1:18" ht="27.6" outlineLevel="2" x14ac:dyDescent="0.3">
      <c r="A271" s="254"/>
      <c r="B271" s="254"/>
      <c r="C271" s="257" t="s">
        <v>807</v>
      </c>
      <c r="D271" s="229"/>
      <c r="E271" s="269" t="s">
        <v>967</v>
      </c>
      <c r="F271" s="229" t="s">
        <v>972</v>
      </c>
      <c r="G271" s="230">
        <v>45817</v>
      </c>
      <c r="H271" s="144">
        <v>60</v>
      </c>
      <c r="I271" s="231">
        <v>45798</v>
      </c>
      <c r="J271" s="232">
        <v>958512.01</v>
      </c>
      <c r="K271" s="270"/>
      <c r="L271" s="270">
        <v>20502.240000000002</v>
      </c>
      <c r="M271" s="270"/>
      <c r="N271" s="258">
        <f t="shared" si="18"/>
        <v>979014.25</v>
      </c>
      <c r="O271" s="254"/>
      <c r="P271" s="254"/>
      <c r="Q271" s="253"/>
      <c r="R271" s="144" t="s">
        <v>973</v>
      </c>
    </row>
    <row r="272" spans="1:18" outlineLevel="2" x14ac:dyDescent="0.3">
      <c r="A272" s="233"/>
      <c r="B272" s="233"/>
      <c r="C272" s="234"/>
      <c r="D272" s="235"/>
      <c r="E272" s="236"/>
      <c r="F272" s="235"/>
      <c r="G272" s="237"/>
      <c r="H272" s="238"/>
      <c r="I272" s="239"/>
      <c r="J272" s="240"/>
      <c r="K272" s="241"/>
      <c r="L272" s="241"/>
      <c r="M272" s="241"/>
      <c r="N272" s="241"/>
    </row>
    <row r="273" spans="1:18" outlineLevel="2" x14ac:dyDescent="0.3">
      <c r="A273" s="319" t="s">
        <v>132</v>
      </c>
      <c r="B273" s="320"/>
      <c r="C273" s="320"/>
      <c r="D273" s="320"/>
      <c r="E273" s="320"/>
      <c r="F273" s="320"/>
      <c r="G273" s="320"/>
      <c r="H273" s="320"/>
      <c r="I273" s="320"/>
      <c r="J273" s="320"/>
      <c r="K273" s="320"/>
      <c r="L273" s="320"/>
      <c r="M273" s="321"/>
      <c r="N273" s="242">
        <f>SUM(N269:N271)</f>
        <v>2757271.6100000003</v>
      </c>
    </row>
    <row r="274" spans="1:18" outlineLevel="2" x14ac:dyDescent="0.3">
      <c r="A274" s="266"/>
      <c r="B274" s="266"/>
      <c r="C274" s="271"/>
      <c r="D274" s="266"/>
      <c r="E274" s="266"/>
      <c r="F274" s="266"/>
      <c r="G274" s="266"/>
      <c r="H274" s="266"/>
      <c r="I274" s="266"/>
      <c r="J274" s="267"/>
      <c r="K274" s="267"/>
      <c r="L274" s="267"/>
      <c r="M274" s="267"/>
      <c r="N274" s="252"/>
    </row>
    <row r="275" spans="1:18" s="251" customFormat="1" outlineLevel="2" x14ac:dyDescent="0.3">
      <c r="A275" s="251" t="s">
        <v>703</v>
      </c>
      <c r="B275" s="251">
        <v>12352121</v>
      </c>
      <c r="C275" s="304" t="s">
        <v>974</v>
      </c>
      <c r="D275" s="304"/>
      <c r="E275" s="304"/>
      <c r="F275" s="304"/>
      <c r="J275" s="252"/>
      <c r="K275" s="252"/>
      <c r="L275" s="252"/>
      <c r="M275" s="252"/>
      <c r="N275" s="252"/>
    </row>
    <row r="276" spans="1:18" outlineLevel="2" x14ac:dyDescent="0.3">
      <c r="A276" s="266"/>
      <c r="B276" s="266"/>
      <c r="C276" s="271"/>
      <c r="D276" s="266"/>
      <c r="E276" s="266"/>
      <c r="F276" s="266"/>
      <c r="G276" s="266"/>
      <c r="H276" s="266"/>
      <c r="I276" s="266"/>
      <c r="J276" s="267"/>
      <c r="K276" s="267"/>
      <c r="L276" s="267"/>
      <c r="M276" s="267"/>
      <c r="N276" s="252"/>
    </row>
    <row r="277" spans="1:18" outlineLevel="2" x14ac:dyDescent="0.3">
      <c r="A277" s="307" t="s">
        <v>24</v>
      </c>
      <c r="B277" s="307" t="s">
        <v>25</v>
      </c>
      <c r="C277" s="317" t="s">
        <v>612</v>
      </c>
      <c r="D277" s="307" t="s">
        <v>613</v>
      </c>
      <c r="E277" s="307" t="s">
        <v>27</v>
      </c>
      <c r="F277" s="309" t="s">
        <v>28</v>
      </c>
      <c r="G277" s="309"/>
      <c r="H277" s="309" t="s">
        <v>614</v>
      </c>
      <c r="I277" s="309"/>
      <c r="J277" s="309"/>
      <c r="K277" s="315" t="s">
        <v>615</v>
      </c>
      <c r="L277" s="315" t="s">
        <v>616</v>
      </c>
      <c r="M277" s="315" t="s">
        <v>617</v>
      </c>
      <c r="N277" s="315" t="s">
        <v>618</v>
      </c>
      <c r="O277" s="307" t="s">
        <v>619</v>
      </c>
      <c r="P277" s="307" t="s">
        <v>36</v>
      </c>
      <c r="Q277" s="309" t="s">
        <v>32</v>
      </c>
      <c r="R277" s="309" t="s">
        <v>620</v>
      </c>
    </row>
    <row r="278" spans="1:18" outlineLevel="2" x14ac:dyDescent="0.3">
      <c r="A278" s="308"/>
      <c r="B278" s="308"/>
      <c r="C278" s="318"/>
      <c r="D278" s="308"/>
      <c r="E278" s="308"/>
      <c r="F278" s="253" t="s">
        <v>33</v>
      </c>
      <c r="G278" s="253" t="s">
        <v>34</v>
      </c>
      <c r="H278" s="253" t="s">
        <v>33</v>
      </c>
      <c r="I278" s="253" t="s">
        <v>34</v>
      </c>
      <c r="J278" s="255" t="s">
        <v>35</v>
      </c>
      <c r="K278" s="316"/>
      <c r="L278" s="316"/>
      <c r="M278" s="316"/>
      <c r="N278" s="316"/>
      <c r="O278" s="308"/>
      <c r="P278" s="308"/>
      <c r="Q278" s="309"/>
      <c r="R278" s="309"/>
    </row>
    <row r="279" spans="1:18" ht="27.6" outlineLevel="2" x14ac:dyDescent="0.3">
      <c r="A279" s="254" t="s">
        <v>37</v>
      </c>
      <c r="B279" s="254">
        <v>1</v>
      </c>
      <c r="C279" s="257" t="s">
        <v>975</v>
      </c>
      <c r="D279" s="229"/>
      <c r="E279" s="269" t="s">
        <v>976</v>
      </c>
      <c r="F279" s="229" t="s">
        <v>977</v>
      </c>
      <c r="G279" s="230">
        <v>45740</v>
      </c>
      <c r="H279" s="144" t="s">
        <v>978</v>
      </c>
      <c r="I279" s="231">
        <v>45729</v>
      </c>
      <c r="J279" s="232">
        <v>1136709.8999999999</v>
      </c>
      <c r="K279" s="270"/>
      <c r="L279" s="270">
        <v>33188.620000000003</v>
      </c>
      <c r="M279" s="256"/>
      <c r="N279" s="258">
        <f t="shared" ref="N279:N281" si="19">+J279+K279+L279-M279</f>
        <v>1169898.52</v>
      </c>
      <c r="O279" s="254" t="s">
        <v>708</v>
      </c>
      <c r="P279" s="254" t="s">
        <v>709</v>
      </c>
      <c r="Q279" s="253"/>
      <c r="R279" s="144" t="s">
        <v>979</v>
      </c>
    </row>
    <row r="280" spans="1:18" ht="27.6" outlineLevel="2" x14ac:dyDescent="0.3">
      <c r="A280" s="254"/>
      <c r="B280" s="254"/>
      <c r="C280" s="257" t="s">
        <v>980</v>
      </c>
      <c r="D280" s="229"/>
      <c r="E280" s="269" t="s">
        <v>976</v>
      </c>
      <c r="F280" s="229" t="s">
        <v>981</v>
      </c>
      <c r="G280" s="230">
        <v>45796</v>
      </c>
      <c r="H280" s="144" t="s">
        <v>982</v>
      </c>
      <c r="I280" s="231">
        <v>45783</v>
      </c>
      <c r="J280" s="232">
        <v>461232.37</v>
      </c>
      <c r="K280" s="270"/>
      <c r="L280" s="270">
        <v>6859.98</v>
      </c>
      <c r="M280" s="256"/>
      <c r="N280" s="258">
        <f t="shared" si="19"/>
        <v>468092.35</v>
      </c>
      <c r="O280" s="254"/>
      <c r="P280" s="254"/>
      <c r="Q280" s="253"/>
      <c r="R280" s="144" t="s">
        <v>983</v>
      </c>
    </row>
    <row r="281" spans="1:18" ht="27.6" outlineLevel="2" x14ac:dyDescent="0.3">
      <c r="A281" s="254"/>
      <c r="B281" s="254"/>
      <c r="C281" s="257" t="s">
        <v>807</v>
      </c>
      <c r="D281" s="229"/>
      <c r="E281" s="269" t="s">
        <v>976</v>
      </c>
      <c r="F281" s="229" t="s">
        <v>984</v>
      </c>
      <c r="G281" s="230">
        <v>45814</v>
      </c>
      <c r="H281" s="144" t="s">
        <v>985</v>
      </c>
      <c r="I281" s="231">
        <v>45785</v>
      </c>
      <c r="J281" s="232">
        <v>902804.74</v>
      </c>
      <c r="K281" s="270"/>
      <c r="L281" s="270">
        <v>13427.54</v>
      </c>
      <c r="M281" s="270"/>
      <c r="N281" s="258">
        <f t="shared" si="19"/>
        <v>916232.28</v>
      </c>
      <c r="O281" s="254"/>
      <c r="P281" s="254"/>
      <c r="Q281" s="253"/>
      <c r="R281" s="144" t="s">
        <v>986</v>
      </c>
    </row>
    <row r="282" spans="1:18" outlineLevel="2" x14ac:dyDescent="0.3">
      <c r="A282" s="233"/>
      <c r="B282" s="233"/>
      <c r="C282" s="234"/>
      <c r="D282" s="235"/>
      <c r="E282" s="236"/>
      <c r="F282" s="235"/>
      <c r="G282" s="237"/>
      <c r="H282" s="238"/>
      <c r="I282" s="239"/>
      <c r="J282" s="240"/>
      <c r="K282" s="241"/>
      <c r="L282" s="241"/>
      <c r="M282" s="241"/>
      <c r="N282" s="241"/>
    </row>
    <row r="283" spans="1:18" outlineLevel="2" x14ac:dyDescent="0.3">
      <c r="A283" s="319" t="s">
        <v>132</v>
      </c>
      <c r="B283" s="320"/>
      <c r="C283" s="320"/>
      <c r="D283" s="320"/>
      <c r="E283" s="320"/>
      <c r="F283" s="320"/>
      <c r="G283" s="320"/>
      <c r="H283" s="320"/>
      <c r="I283" s="320"/>
      <c r="J283" s="320"/>
      <c r="K283" s="320"/>
      <c r="L283" s="320"/>
      <c r="M283" s="321"/>
      <c r="N283" s="242">
        <f>SUM(N279:N281)</f>
        <v>2554223.1500000004</v>
      </c>
    </row>
    <row r="284" spans="1:18" outlineLevel="2" x14ac:dyDescent="0.3">
      <c r="A284" s="266"/>
      <c r="B284" s="266"/>
      <c r="C284" s="271"/>
      <c r="D284" s="266"/>
      <c r="E284" s="266"/>
      <c r="F284" s="266"/>
      <c r="G284" s="266"/>
      <c r="H284" s="266"/>
      <c r="I284" s="266"/>
      <c r="J284" s="267"/>
      <c r="K284" s="267"/>
      <c r="L284" s="267"/>
      <c r="M284" s="267"/>
      <c r="N284" s="252"/>
    </row>
    <row r="285" spans="1:18" s="251" customFormat="1" outlineLevel="2" x14ac:dyDescent="0.3">
      <c r="A285" s="251" t="s">
        <v>703</v>
      </c>
      <c r="B285" s="251">
        <v>12352124</v>
      </c>
      <c r="C285" s="304" t="s">
        <v>987</v>
      </c>
      <c r="D285" s="304"/>
      <c r="E285" s="304"/>
      <c r="F285" s="304"/>
      <c r="J285" s="252"/>
      <c r="K285" s="252"/>
      <c r="L285" s="252"/>
      <c r="M285" s="252"/>
      <c r="N285" s="252"/>
    </row>
    <row r="286" spans="1:18" outlineLevel="2" x14ac:dyDescent="0.3">
      <c r="A286" s="266"/>
      <c r="B286" s="266"/>
      <c r="C286" s="271"/>
      <c r="D286" s="266"/>
      <c r="E286" s="266"/>
      <c r="F286" s="266"/>
      <c r="G286" s="266"/>
      <c r="H286" s="266"/>
      <c r="I286" s="266"/>
      <c r="J286" s="267"/>
      <c r="K286" s="267"/>
      <c r="L286" s="267"/>
      <c r="M286" s="267"/>
      <c r="N286" s="252"/>
    </row>
    <row r="287" spans="1:18" outlineLevel="2" x14ac:dyDescent="0.3">
      <c r="A287" s="307" t="s">
        <v>24</v>
      </c>
      <c r="B287" s="307" t="s">
        <v>25</v>
      </c>
      <c r="C287" s="317" t="s">
        <v>612</v>
      </c>
      <c r="D287" s="307" t="s">
        <v>613</v>
      </c>
      <c r="E287" s="307" t="s">
        <v>27</v>
      </c>
      <c r="F287" s="309" t="s">
        <v>28</v>
      </c>
      <c r="G287" s="309"/>
      <c r="H287" s="309" t="s">
        <v>614</v>
      </c>
      <c r="I287" s="309"/>
      <c r="J287" s="309"/>
      <c r="K287" s="315" t="s">
        <v>615</v>
      </c>
      <c r="L287" s="315" t="s">
        <v>616</v>
      </c>
      <c r="M287" s="315" t="s">
        <v>617</v>
      </c>
      <c r="N287" s="315" t="s">
        <v>618</v>
      </c>
      <c r="O287" s="307" t="s">
        <v>619</v>
      </c>
      <c r="P287" s="307" t="s">
        <v>36</v>
      </c>
      <c r="Q287" s="309" t="s">
        <v>32</v>
      </c>
      <c r="R287" s="309" t="s">
        <v>620</v>
      </c>
    </row>
    <row r="288" spans="1:18" outlineLevel="2" x14ac:dyDescent="0.3">
      <c r="A288" s="308"/>
      <c r="B288" s="308"/>
      <c r="C288" s="318"/>
      <c r="D288" s="308"/>
      <c r="E288" s="308"/>
      <c r="F288" s="253" t="s">
        <v>33</v>
      </c>
      <c r="G288" s="253" t="s">
        <v>34</v>
      </c>
      <c r="H288" s="253" t="s">
        <v>33</v>
      </c>
      <c r="I288" s="253" t="s">
        <v>34</v>
      </c>
      <c r="J288" s="255" t="s">
        <v>35</v>
      </c>
      <c r="K288" s="316"/>
      <c r="L288" s="316"/>
      <c r="M288" s="316"/>
      <c r="N288" s="316"/>
      <c r="O288" s="308"/>
      <c r="P288" s="308"/>
      <c r="Q288" s="309"/>
      <c r="R288" s="309"/>
    </row>
    <row r="289" spans="1:18" ht="27.6" outlineLevel="2" x14ac:dyDescent="0.3">
      <c r="A289" s="254" t="s">
        <v>37</v>
      </c>
      <c r="B289" s="254">
        <v>1</v>
      </c>
      <c r="C289" s="257" t="s">
        <v>933</v>
      </c>
      <c r="D289" s="229"/>
      <c r="E289" s="269" t="s">
        <v>896</v>
      </c>
      <c r="F289" s="229" t="s">
        <v>988</v>
      </c>
      <c r="G289" s="230">
        <v>45723</v>
      </c>
      <c r="H289" s="144" t="s">
        <v>989</v>
      </c>
      <c r="I289" s="231">
        <v>45672</v>
      </c>
      <c r="J289" s="232">
        <v>475556.33</v>
      </c>
      <c r="K289" s="270"/>
      <c r="L289" s="270">
        <v>10169.129999999999</v>
      </c>
      <c r="M289" s="256"/>
      <c r="N289" s="258">
        <f t="shared" ref="N289:N292" si="20">+J289+K289+L289-M289</f>
        <v>485725.46</v>
      </c>
      <c r="O289" s="254" t="s">
        <v>708</v>
      </c>
      <c r="P289" s="254" t="s">
        <v>709</v>
      </c>
      <c r="Q289" s="253"/>
      <c r="R289" s="144" t="s">
        <v>990</v>
      </c>
    </row>
    <row r="290" spans="1:18" ht="27.6" outlineLevel="2" x14ac:dyDescent="0.3">
      <c r="A290" s="254"/>
      <c r="B290" s="254"/>
      <c r="C290" s="257" t="s">
        <v>908</v>
      </c>
      <c r="D290" s="229"/>
      <c r="E290" s="269" t="s">
        <v>896</v>
      </c>
      <c r="F290" s="229" t="s">
        <v>991</v>
      </c>
      <c r="G290" s="230">
        <v>45723</v>
      </c>
      <c r="H290" s="144" t="s">
        <v>992</v>
      </c>
      <c r="I290" s="231">
        <v>45698</v>
      </c>
      <c r="J290" s="232">
        <v>277387.31</v>
      </c>
      <c r="K290" s="270"/>
      <c r="L290" s="270">
        <v>5931.55</v>
      </c>
      <c r="M290" s="256"/>
      <c r="N290" s="258">
        <f t="shared" si="20"/>
        <v>283318.86</v>
      </c>
      <c r="O290" s="254"/>
      <c r="P290" s="254"/>
      <c r="Q290" s="253"/>
      <c r="R290" s="144" t="s">
        <v>993</v>
      </c>
    </row>
    <row r="291" spans="1:18" ht="27.6" outlineLevel="2" x14ac:dyDescent="0.3">
      <c r="A291" s="254"/>
      <c r="B291" s="254"/>
      <c r="C291" s="257" t="s">
        <v>975</v>
      </c>
      <c r="D291" s="229"/>
      <c r="E291" s="269" t="s">
        <v>896</v>
      </c>
      <c r="F291" s="229" t="s">
        <v>994</v>
      </c>
      <c r="G291" s="230">
        <v>45833</v>
      </c>
      <c r="H291" s="144">
        <v>41</v>
      </c>
      <c r="I291" s="231">
        <v>45826</v>
      </c>
      <c r="J291" s="232">
        <v>74551.5</v>
      </c>
      <c r="K291" s="270"/>
      <c r="L291" s="270">
        <v>1594.18</v>
      </c>
      <c r="M291" s="256"/>
      <c r="N291" s="258">
        <f t="shared" si="20"/>
        <v>76145.679999999993</v>
      </c>
      <c r="O291" s="254"/>
      <c r="P291" s="254"/>
      <c r="Q291" s="253"/>
      <c r="R291" s="144" t="s">
        <v>995</v>
      </c>
    </row>
    <row r="292" spans="1:18" ht="27.6" outlineLevel="2" x14ac:dyDescent="0.3">
      <c r="A292" s="254"/>
      <c r="B292" s="254"/>
      <c r="C292" s="257" t="s">
        <v>803</v>
      </c>
      <c r="D292" s="229"/>
      <c r="E292" s="269" t="s">
        <v>896</v>
      </c>
      <c r="F292" s="229" t="s">
        <v>996</v>
      </c>
      <c r="G292" s="230">
        <v>45883</v>
      </c>
      <c r="H292" s="144">
        <v>42</v>
      </c>
      <c r="I292" s="231">
        <v>45826</v>
      </c>
      <c r="J292" s="232">
        <v>195823.11</v>
      </c>
      <c r="K292" s="270"/>
      <c r="L292" s="270">
        <v>4187.41</v>
      </c>
      <c r="M292" s="270"/>
      <c r="N292" s="258">
        <f t="shared" si="20"/>
        <v>200010.52</v>
      </c>
      <c r="O292" s="254"/>
      <c r="P292" s="254"/>
      <c r="Q292" s="253"/>
      <c r="R292" s="144" t="s">
        <v>997</v>
      </c>
    </row>
    <row r="293" spans="1:18" outlineLevel="2" x14ac:dyDescent="0.3">
      <c r="A293" s="233"/>
      <c r="B293" s="233"/>
      <c r="C293" s="234"/>
      <c r="D293" s="235"/>
      <c r="E293" s="236"/>
      <c r="F293" s="235"/>
      <c r="G293" s="237"/>
      <c r="H293" s="238"/>
      <c r="I293" s="239"/>
      <c r="J293" s="240"/>
      <c r="K293" s="241"/>
      <c r="L293" s="241"/>
      <c r="M293" s="241"/>
      <c r="N293" s="241"/>
    </row>
    <row r="294" spans="1:18" outlineLevel="2" x14ac:dyDescent="0.3">
      <c r="A294" s="319" t="s">
        <v>132</v>
      </c>
      <c r="B294" s="320"/>
      <c r="C294" s="320"/>
      <c r="D294" s="320"/>
      <c r="E294" s="320"/>
      <c r="F294" s="320"/>
      <c r="G294" s="320"/>
      <c r="H294" s="320"/>
      <c r="I294" s="320"/>
      <c r="J294" s="320"/>
      <c r="K294" s="320"/>
      <c r="L294" s="320"/>
      <c r="M294" s="321"/>
      <c r="N294" s="242">
        <f>SUM(N289:N292)</f>
        <v>1045200.52</v>
      </c>
    </row>
    <row r="295" spans="1:18" outlineLevel="2" x14ac:dyDescent="0.3">
      <c r="A295" s="266"/>
      <c r="B295" s="266"/>
      <c r="C295" s="271"/>
      <c r="D295" s="266"/>
      <c r="E295" s="266"/>
      <c r="F295" s="266"/>
      <c r="G295" s="266"/>
      <c r="H295" s="266"/>
      <c r="I295" s="266"/>
      <c r="J295" s="267"/>
      <c r="K295" s="267"/>
      <c r="L295" s="267"/>
      <c r="M295" s="267"/>
      <c r="N295" s="252"/>
    </row>
    <row r="296" spans="1:18" s="251" customFormat="1" outlineLevel="2" x14ac:dyDescent="0.3">
      <c r="A296" s="251" t="s">
        <v>703</v>
      </c>
      <c r="B296" s="251">
        <v>12352126</v>
      </c>
      <c r="C296" s="304" t="s">
        <v>998</v>
      </c>
      <c r="D296" s="304"/>
      <c r="E296" s="304"/>
      <c r="F296" s="304"/>
      <c r="J296" s="252"/>
      <c r="K296" s="252"/>
      <c r="L296" s="252"/>
      <c r="M296" s="252"/>
      <c r="N296" s="252"/>
    </row>
    <row r="297" spans="1:18" outlineLevel="2" x14ac:dyDescent="0.3">
      <c r="A297" s="266"/>
      <c r="B297" s="266"/>
      <c r="C297" s="271"/>
      <c r="D297" s="266"/>
      <c r="E297" s="266"/>
      <c r="F297" s="266"/>
      <c r="G297" s="266"/>
      <c r="H297" s="266"/>
      <c r="I297" s="266"/>
      <c r="J297" s="267"/>
      <c r="K297" s="267"/>
      <c r="L297" s="267"/>
      <c r="M297" s="267"/>
      <c r="N297" s="252"/>
    </row>
    <row r="298" spans="1:18" outlineLevel="2" x14ac:dyDescent="0.3">
      <c r="A298" s="307" t="s">
        <v>24</v>
      </c>
      <c r="B298" s="307" t="s">
        <v>25</v>
      </c>
      <c r="C298" s="317" t="s">
        <v>612</v>
      </c>
      <c r="D298" s="307" t="s">
        <v>613</v>
      </c>
      <c r="E298" s="307" t="s">
        <v>27</v>
      </c>
      <c r="F298" s="309" t="s">
        <v>28</v>
      </c>
      <c r="G298" s="309"/>
      <c r="H298" s="309" t="s">
        <v>614</v>
      </c>
      <c r="I298" s="309"/>
      <c r="J298" s="309"/>
      <c r="K298" s="315" t="s">
        <v>615</v>
      </c>
      <c r="L298" s="315" t="s">
        <v>616</v>
      </c>
      <c r="M298" s="315" t="s">
        <v>617</v>
      </c>
      <c r="N298" s="315" t="s">
        <v>618</v>
      </c>
      <c r="O298" s="307" t="s">
        <v>619</v>
      </c>
      <c r="P298" s="307" t="s">
        <v>36</v>
      </c>
      <c r="Q298" s="309" t="s">
        <v>32</v>
      </c>
      <c r="R298" s="309" t="s">
        <v>620</v>
      </c>
    </row>
    <row r="299" spans="1:18" outlineLevel="2" x14ac:dyDescent="0.3">
      <c r="A299" s="308"/>
      <c r="B299" s="308"/>
      <c r="C299" s="318"/>
      <c r="D299" s="308"/>
      <c r="E299" s="308"/>
      <c r="F299" s="253" t="s">
        <v>33</v>
      </c>
      <c r="G299" s="253" t="s">
        <v>34</v>
      </c>
      <c r="H299" s="253" t="s">
        <v>33</v>
      </c>
      <c r="I299" s="253" t="s">
        <v>34</v>
      </c>
      <c r="J299" s="255" t="s">
        <v>35</v>
      </c>
      <c r="K299" s="316"/>
      <c r="L299" s="316"/>
      <c r="M299" s="316"/>
      <c r="N299" s="316"/>
      <c r="O299" s="308"/>
      <c r="P299" s="308"/>
      <c r="Q299" s="309"/>
      <c r="R299" s="309"/>
    </row>
    <row r="300" spans="1:18" ht="27.6" outlineLevel="2" x14ac:dyDescent="0.3">
      <c r="A300" s="254" t="s">
        <v>37</v>
      </c>
      <c r="B300" s="254">
        <v>1</v>
      </c>
      <c r="C300" s="257" t="s">
        <v>957</v>
      </c>
      <c r="D300" s="229"/>
      <c r="E300" s="269" t="s">
        <v>999</v>
      </c>
      <c r="F300" s="229" t="s">
        <v>1000</v>
      </c>
      <c r="G300" s="230">
        <v>45743</v>
      </c>
      <c r="H300" s="144" t="s">
        <v>1001</v>
      </c>
      <c r="I300" s="231">
        <v>45736</v>
      </c>
      <c r="J300" s="232">
        <v>840665.04</v>
      </c>
      <c r="K300" s="270"/>
      <c r="L300" s="270">
        <v>17976.48</v>
      </c>
      <c r="M300" s="256"/>
      <c r="N300" s="258">
        <f t="shared" ref="N300:N306" si="21">+J300+K300+L300-M300</f>
        <v>858641.52</v>
      </c>
      <c r="O300" s="254" t="s">
        <v>821</v>
      </c>
      <c r="P300" s="254" t="s">
        <v>1002</v>
      </c>
      <c r="Q300" s="253"/>
      <c r="R300" s="144" t="s">
        <v>1003</v>
      </c>
    </row>
    <row r="301" spans="1:18" ht="27.6" outlineLevel="2" x14ac:dyDescent="0.3">
      <c r="A301" s="254"/>
      <c r="B301" s="254"/>
      <c r="C301" s="257" t="s">
        <v>1004</v>
      </c>
      <c r="D301" s="229"/>
      <c r="E301" s="269" t="s">
        <v>999</v>
      </c>
      <c r="F301" s="229" t="s">
        <v>1005</v>
      </c>
      <c r="G301" s="230">
        <v>45777</v>
      </c>
      <c r="H301" s="144" t="s">
        <v>1006</v>
      </c>
      <c r="I301" s="231">
        <v>45770</v>
      </c>
      <c r="J301" s="232">
        <v>1246127.45</v>
      </c>
      <c r="K301" s="270"/>
      <c r="L301" s="270">
        <v>26646.75</v>
      </c>
      <c r="M301" s="256"/>
      <c r="N301" s="258">
        <f t="shared" si="21"/>
        <v>1272774.2</v>
      </c>
      <c r="O301" s="254"/>
      <c r="P301" s="254"/>
      <c r="Q301" s="253"/>
      <c r="R301" s="144" t="s">
        <v>1007</v>
      </c>
    </row>
    <row r="302" spans="1:18" ht="27.6" outlineLevel="2" x14ac:dyDescent="0.3">
      <c r="A302" s="254"/>
      <c r="B302" s="254"/>
      <c r="C302" s="257" t="s">
        <v>912</v>
      </c>
      <c r="D302" s="229"/>
      <c r="E302" s="269" t="s">
        <v>999</v>
      </c>
      <c r="F302" s="229" t="s">
        <v>1008</v>
      </c>
      <c r="G302" s="230">
        <v>45806</v>
      </c>
      <c r="H302" s="144" t="s">
        <v>1009</v>
      </c>
      <c r="I302" s="231">
        <v>45799</v>
      </c>
      <c r="J302" s="232">
        <v>231715.77</v>
      </c>
      <c r="K302" s="270"/>
      <c r="L302" s="270">
        <v>4954.92</v>
      </c>
      <c r="M302" s="256"/>
      <c r="N302" s="258">
        <f t="shared" si="21"/>
        <v>236670.69</v>
      </c>
      <c r="O302" s="254"/>
      <c r="P302" s="254"/>
      <c r="Q302" s="253"/>
      <c r="R302" s="144" t="s">
        <v>1010</v>
      </c>
    </row>
    <row r="303" spans="1:18" ht="27.6" outlineLevel="2" x14ac:dyDescent="0.3">
      <c r="A303" s="254"/>
      <c r="B303" s="254"/>
      <c r="C303" s="257" t="s">
        <v>916</v>
      </c>
      <c r="D303" s="229"/>
      <c r="E303" s="269" t="s">
        <v>999</v>
      </c>
      <c r="F303" s="229" t="s">
        <v>1011</v>
      </c>
      <c r="G303" s="230">
        <v>45891</v>
      </c>
      <c r="H303" s="144" t="s">
        <v>1012</v>
      </c>
      <c r="I303" s="231">
        <v>45861</v>
      </c>
      <c r="J303" s="232">
        <v>54164.79</v>
      </c>
      <c r="K303" s="270"/>
      <c r="L303" s="270">
        <v>1158.24</v>
      </c>
      <c r="M303" s="256"/>
      <c r="N303" s="258">
        <f t="shared" si="21"/>
        <v>55323.03</v>
      </c>
      <c r="O303" s="254"/>
      <c r="P303" s="254"/>
      <c r="Q303" s="253"/>
      <c r="R303" s="144" t="s">
        <v>1013</v>
      </c>
    </row>
    <row r="304" spans="1:18" ht="27.6" outlineLevel="2" x14ac:dyDescent="0.3">
      <c r="A304" s="254"/>
      <c r="B304" s="254"/>
      <c r="C304" s="257" t="s">
        <v>1014</v>
      </c>
      <c r="D304" s="229"/>
      <c r="E304" s="269" t="s">
        <v>999</v>
      </c>
      <c r="F304" s="229" t="s">
        <v>1015</v>
      </c>
      <c r="G304" s="230">
        <v>45891</v>
      </c>
      <c r="H304" s="144" t="s">
        <v>1016</v>
      </c>
      <c r="I304" s="231">
        <v>45861</v>
      </c>
      <c r="J304" s="232">
        <v>79157.42</v>
      </c>
      <c r="K304" s="270"/>
      <c r="L304" s="270">
        <v>1692.68</v>
      </c>
      <c r="M304" s="256"/>
      <c r="N304" s="258">
        <f t="shared" si="21"/>
        <v>80850.099999999991</v>
      </c>
      <c r="O304" s="254"/>
      <c r="P304" s="254"/>
      <c r="Q304" s="253"/>
      <c r="R304" s="144" t="s">
        <v>1017</v>
      </c>
    </row>
    <row r="305" spans="1:18" ht="27.6" outlineLevel="2" x14ac:dyDescent="0.3">
      <c r="A305" s="254"/>
      <c r="B305" s="254"/>
      <c r="C305" s="257" t="s">
        <v>1018</v>
      </c>
      <c r="D305" s="229"/>
      <c r="E305" s="269" t="s">
        <v>999</v>
      </c>
      <c r="F305" s="229" t="s">
        <v>1019</v>
      </c>
      <c r="G305" s="230">
        <v>45936</v>
      </c>
      <c r="H305" s="144" t="s">
        <v>1020</v>
      </c>
      <c r="I305" s="231">
        <v>45889</v>
      </c>
      <c r="J305" s="232">
        <v>24570.31</v>
      </c>
      <c r="K305" s="270"/>
      <c r="L305" s="270">
        <v>525.4</v>
      </c>
      <c r="M305" s="256"/>
      <c r="N305" s="258">
        <f t="shared" si="21"/>
        <v>25095.710000000003</v>
      </c>
      <c r="O305" s="254"/>
      <c r="P305" s="254"/>
      <c r="Q305" s="253"/>
      <c r="R305" s="144" t="s">
        <v>1021</v>
      </c>
    </row>
    <row r="306" spans="1:18" ht="27.6" outlineLevel="2" x14ac:dyDescent="0.3">
      <c r="A306" s="254"/>
      <c r="B306" s="254"/>
      <c r="C306" s="257" t="s">
        <v>928</v>
      </c>
      <c r="D306" s="229"/>
      <c r="E306" s="269" t="s">
        <v>999</v>
      </c>
      <c r="F306" s="229" t="s">
        <v>1022</v>
      </c>
      <c r="G306" s="230">
        <v>46007</v>
      </c>
      <c r="H306" s="144">
        <v>77898</v>
      </c>
      <c r="I306" s="231">
        <v>46000</v>
      </c>
      <c r="J306" s="232">
        <v>254793.92</v>
      </c>
      <c r="K306" s="270"/>
      <c r="L306" s="270">
        <v>3789.58</v>
      </c>
      <c r="M306" s="270"/>
      <c r="N306" s="258">
        <f t="shared" si="21"/>
        <v>258583.5</v>
      </c>
      <c r="O306" s="254"/>
      <c r="P306" s="254"/>
      <c r="Q306" s="253"/>
      <c r="R306" s="144" t="s">
        <v>1023</v>
      </c>
    </row>
    <row r="307" spans="1:18" outlineLevel="2" x14ac:dyDescent="0.3">
      <c r="A307" s="233"/>
      <c r="B307" s="233"/>
      <c r="C307" s="234"/>
      <c r="D307" s="235"/>
      <c r="E307" s="236"/>
      <c r="F307" s="235"/>
      <c r="G307" s="237"/>
      <c r="H307" s="238"/>
      <c r="I307" s="239"/>
      <c r="J307" s="240"/>
      <c r="K307" s="241"/>
      <c r="L307" s="241"/>
      <c r="M307" s="241"/>
      <c r="N307" s="241"/>
    </row>
    <row r="308" spans="1:18" outlineLevel="2" x14ac:dyDescent="0.3">
      <c r="A308" s="319" t="s">
        <v>132</v>
      </c>
      <c r="B308" s="320"/>
      <c r="C308" s="320"/>
      <c r="D308" s="320"/>
      <c r="E308" s="320"/>
      <c r="F308" s="320"/>
      <c r="G308" s="320"/>
      <c r="H308" s="320"/>
      <c r="I308" s="320"/>
      <c r="J308" s="320"/>
      <c r="K308" s="320"/>
      <c r="L308" s="320"/>
      <c r="M308" s="321"/>
      <c r="N308" s="242">
        <f>SUM(N300:N306)</f>
        <v>2787938.7499999995</v>
      </c>
    </row>
    <row r="309" spans="1:18" outlineLevel="2" x14ac:dyDescent="0.3">
      <c r="A309" s="266"/>
      <c r="B309" s="266"/>
      <c r="C309" s="266"/>
      <c r="D309" s="266"/>
      <c r="E309" s="266"/>
      <c r="F309" s="266"/>
      <c r="G309" s="266"/>
      <c r="H309" s="266"/>
      <c r="I309" s="266"/>
      <c r="J309" s="267"/>
      <c r="K309" s="267"/>
      <c r="L309" s="267"/>
      <c r="M309" s="267"/>
      <c r="N309" s="268"/>
    </row>
    <row r="310" spans="1:18" s="251" customFormat="1" outlineLevel="2" x14ac:dyDescent="0.3">
      <c r="A310" s="251" t="s">
        <v>703</v>
      </c>
      <c r="B310" s="251">
        <v>12352128</v>
      </c>
      <c r="C310" s="304" t="s">
        <v>1024</v>
      </c>
      <c r="D310" s="304"/>
      <c r="E310" s="304"/>
      <c r="F310" s="304"/>
      <c r="J310" s="252"/>
      <c r="K310" s="252"/>
      <c r="L310" s="252"/>
      <c r="M310" s="252"/>
      <c r="N310" s="252"/>
    </row>
    <row r="311" spans="1:18" outlineLevel="2" x14ac:dyDescent="0.3">
      <c r="A311" s="266"/>
      <c r="B311" s="266"/>
      <c r="C311" s="271"/>
      <c r="D311" s="266"/>
      <c r="E311" s="266"/>
      <c r="F311" s="266"/>
      <c r="G311" s="266"/>
      <c r="H311" s="266"/>
      <c r="I311" s="266"/>
      <c r="J311" s="267"/>
      <c r="K311" s="267"/>
      <c r="L311" s="267"/>
      <c r="M311" s="267"/>
      <c r="N311" s="252"/>
    </row>
    <row r="312" spans="1:18" outlineLevel="2" x14ac:dyDescent="0.3">
      <c r="A312" s="307" t="s">
        <v>24</v>
      </c>
      <c r="B312" s="307" t="s">
        <v>25</v>
      </c>
      <c r="C312" s="317" t="s">
        <v>612</v>
      </c>
      <c r="D312" s="307" t="s">
        <v>613</v>
      </c>
      <c r="E312" s="307" t="s">
        <v>27</v>
      </c>
      <c r="F312" s="309" t="s">
        <v>28</v>
      </c>
      <c r="G312" s="309"/>
      <c r="H312" s="309" t="s">
        <v>614</v>
      </c>
      <c r="I312" s="309"/>
      <c r="J312" s="309"/>
      <c r="K312" s="315" t="s">
        <v>615</v>
      </c>
      <c r="L312" s="315" t="s">
        <v>616</v>
      </c>
      <c r="M312" s="315" t="s">
        <v>617</v>
      </c>
      <c r="N312" s="315" t="s">
        <v>618</v>
      </c>
      <c r="O312" s="307" t="s">
        <v>619</v>
      </c>
      <c r="P312" s="307" t="s">
        <v>36</v>
      </c>
      <c r="Q312" s="309" t="s">
        <v>32</v>
      </c>
      <c r="R312" s="309" t="s">
        <v>620</v>
      </c>
    </row>
    <row r="313" spans="1:18" outlineLevel="2" x14ac:dyDescent="0.3">
      <c r="A313" s="308"/>
      <c r="B313" s="308"/>
      <c r="C313" s="318"/>
      <c r="D313" s="308"/>
      <c r="E313" s="308"/>
      <c r="F313" s="253" t="s">
        <v>33</v>
      </c>
      <c r="G313" s="253" t="s">
        <v>34</v>
      </c>
      <c r="H313" s="253" t="s">
        <v>33</v>
      </c>
      <c r="I313" s="253" t="s">
        <v>34</v>
      </c>
      <c r="J313" s="255" t="s">
        <v>35</v>
      </c>
      <c r="K313" s="316"/>
      <c r="L313" s="316"/>
      <c r="M313" s="316"/>
      <c r="N313" s="316"/>
      <c r="O313" s="308"/>
      <c r="P313" s="308"/>
      <c r="Q313" s="309"/>
      <c r="R313" s="309"/>
    </row>
    <row r="314" spans="1:18" ht="27.6" outlineLevel="2" x14ac:dyDescent="0.3">
      <c r="A314" s="254" t="s">
        <v>37</v>
      </c>
      <c r="B314" s="254">
        <v>1</v>
      </c>
      <c r="C314" s="272" t="s">
        <v>1025</v>
      </c>
      <c r="D314" s="273"/>
      <c r="E314" s="269" t="s">
        <v>1026</v>
      </c>
      <c r="F314" s="229" t="s">
        <v>1027</v>
      </c>
      <c r="G314" s="230">
        <v>45917</v>
      </c>
      <c r="H314" s="144">
        <v>733</v>
      </c>
      <c r="I314" s="231">
        <v>45910</v>
      </c>
      <c r="J314" s="232">
        <v>4893640.95</v>
      </c>
      <c r="K314" s="270"/>
      <c r="L314" s="270"/>
      <c r="M314" s="256"/>
      <c r="N314" s="258">
        <f>+J314+K314+L314-M314</f>
        <v>4893640.95</v>
      </c>
      <c r="O314" s="254" t="s">
        <v>821</v>
      </c>
      <c r="P314" s="254" t="s">
        <v>1002</v>
      </c>
      <c r="Q314" s="253"/>
      <c r="R314" s="144" t="s">
        <v>1028</v>
      </c>
    </row>
    <row r="315" spans="1:18" ht="27.6" outlineLevel="2" x14ac:dyDescent="0.3">
      <c r="A315" s="254"/>
      <c r="B315" s="254"/>
      <c r="C315" s="272" t="s">
        <v>904</v>
      </c>
      <c r="D315" s="273"/>
      <c r="E315" s="269" t="s">
        <v>1026</v>
      </c>
      <c r="F315" s="229" t="s">
        <v>1029</v>
      </c>
      <c r="G315" s="230">
        <v>46007</v>
      </c>
      <c r="H315" s="144" t="s">
        <v>1030</v>
      </c>
      <c r="I315" s="231">
        <v>46003</v>
      </c>
      <c r="J315" s="232">
        <v>2105576.15</v>
      </c>
      <c r="K315" s="270"/>
      <c r="L315" s="270">
        <v>45024.9</v>
      </c>
      <c r="M315" s="256"/>
      <c r="N315" s="258">
        <f t="shared" ref="N315:N316" si="22">+J315+K315+L315-M315</f>
        <v>2150601.0499999998</v>
      </c>
      <c r="O315" s="254"/>
      <c r="P315" s="254"/>
      <c r="Q315" s="253"/>
      <c r="R315" s="144" t="s">
        <v>1031</v>
      </c>
    </row>
    <row r="316" spans="1:18" ht="27.6" outlineLevel="2" x14ac:dyDescent="0.3">
      <c r="A316" s="254"/>
      <c r="B316" s="254"/>
      <c r="C316" s="272" t="s">
        <v>908</v>
      </c>
      <c r="D316" s="273"/>
      <c r="E316" s="269" t="s">
        <v>1026</v>
      </c>
      <c r="F316" s="229" t="s">
        <v>1032</v>
      </c>
      <c r="G316" s="230">
        <v>46008</v>
      </c>
      <c r="H316" s="144">
        <v>77756</v>
      </c>
      <c r="I316" s="231">
        <v>46006</v>
      </c>
      <c r="J316" s="232">
        <v>2013211.85</v>
      </c>
      <c r="K316" s="270"/>
      <c r="L316" s="270">
        <v>43049.81</v>
      </c>
      <c r="M316" s="256"/>
      <c r="N316" s="258">
        <f t="shared" si="22"/>
        <v>2056261.6600000001</v>
      </c>
      <c r="O316" s="254"/>
      <c r="P316" s="254"/>
      <c r="Q316" s="253"/>
      <c r="R316" s="144" t="s">
        <v>1033</v>
      </c>
    </row>
    <row r="317" spans="1:18" outlineLevel="2" x14ac:dyDescent="0.3">
      <c r="A317" s="233"/>
      <c r="B317" s="233"/>
      <c r="C317" s="234"/>
      <c r="D317" s="235"/>
      <c r="E317" s="236"/>
      <c r="F317" s="235"/>
      <c r="G317" s="237"/>
      <c r="H317" s="238"/>
      <c r="I317" s="239"/>
      <c r="J317" s="240"/>
      <c r="K317" s="241"/>
      <c r="L317" s="241"/>
      <c r="M317" s="241"/>
      <c r="N317" s="241"/>
    </row>
    <row r="318" spans="1:18" outlineLevel="2" x14ac:dyDescent="0.3">
      <c r="A318" s="319" t="s">
        <v>132</v>
      </c>
      <c r="B318" s="320"/>
      <c r="C318" s="320"/>
      <c r="D318" s="320"/>
      <c r="E318" s="320"/>
      <c r="F318" s="320"/>
      <c r="G318" s="320"/>
      <c r="H318" s="320"/>
      <c r="I318" s="320"/>
      <c r="J318" s="320"/>
      <c r="K318" s="320"/>
      <c r="L318" s="320"/>
      <c r="M318" s="321"/>
      <c r="N318" s="242">
        <f>SUM(N314:N316)</f>
        <v>9100503.6600000001</v>
      </c>
    </row>
    <row r="319" spans="1:18" outlineLevel="2" x14ac:dyDescent="0.3">
      <c r="A319" s="266"/>
      <c r="B319" s="266"/>
      <c r="C319" s="271"/>
      <c r="D319" s="266"/>
      <c r="E319" s="266"/>
      <c r="F319" s="266"/>
      <c r="G319" s="266"/>
      <c r="H319" s="266"/>
      <c r="I319" s="266"/>
      <c r="J319" s="267"/>
      <c r="K319" s="267"/>
      <c r="L319" s="267"/>
      <c r="M319" s="267"/>
      <c r="N319" s="252"/>
    </row>
    <row r="320" spans="1:18" s="251" customFormat="1" outlineLevel="2" x14ac:dyDescent="0.3">
      <c r="A320" s="251" t="s">
        <v>703</v>
      </c>
      <c r="B320" s="251">
        <v>12352129</v>
      </c>
      <c r="C320" s="304" t="s">
        <v>1034</v>
      </c>
      <c r="D320" s="304"/>
      <c r="E320" s="304"/>
      <c r="F320" s="304"/>
      <c r="J320" s="252"/>
      <c r="K320" s="252"/>
      <c r="L320" s="252"/>
      <c r="M320" s="252"/>
      <c r="N320" s="252"/>
    </row>
    <row r="321" spans="1:18" outlineLevel="2" x14ac:dyDescent="0.3">
      <c r="A321" s="266"/>
      <c r="B321" s="266"/>
      <c r="C321" s="271"/>
      <c r="D321" s="266"/>
      <c r="E321" s="266"/>
      <c r="F321" s="266"/>
      <c r="G321" s="266"/>
      <c r="H321" s="266"/>
      <c r="I321" s="266"/>
      <c r="J321" s="267"/>
      <c r="K321" s="267"/>
      <c r="L321" s="267"/>
      <c r="M321" s="267"/>
      <c r="N321" s="252"/>
    </row>
    <row r="322" spans="1:18" outlineLevel="2" x14ac:dyDescent="0.3">
      <c r="A322" s="307" t="s">
        <v>24</v>
      </c>
      <c r="B322" s="307" t="s">
        <v>25</v>
      </c>
      <c r="C322" s="317" t="s">
        <v>612</v>
      </c>
      <c r="D322" s="307" t="s">
        <v>613</v>
      </c>
      <c r="E322" s="307" t="s">
        <v>27</v>
      </c>
      <c r="F322" s="309" t="s">
        <v>28</v>
      </c>
      <c r="G322" s="309"/>
      <c r="H322" s="309" t="s">
        <v>614</v>
      </c>
      <c r="I322" s="309"/>
      <c r="J322" s="309"/>
      <c r="K322" s="315" t="s">
        <v>615</v>
      </c>
      <c r="L322" s="315" t="s">
        <v>616</v>
      </c>
      <c r="M322" s="315" t="s">
        <v>617</v>
      </c>
      <c r="N322" s="315" t="s">
        <v>618</v>
      </c>
      <c r="O322" s="307" t="s">
        <v>619</v>
      </c>
      <c r="P322" s="307" t="s">
        <v>36</v>
      </c>
      <c r="Q322" s="309" t="s">
        <v>32</v>
      </c>
      <c r="R322" s="309" t="s">
        <v>620</v>
      </c>
    </row>
    <row r="323" spans="1:18" outlineLevel="2" x14ac:dyDescent="0.3">
      <c r="A323" s="308"/>
      <c r="B323" s="308"/>
      <c r="C323" s="318"/>
      <c r="D323" s="308"/>
      <c r="E323" s="308"/>
      <c r="F323" s="253" t="s">
        <v>33</v>
      </c>
      <c r="G323" s="253" t="s">
        <v>34</v>
      </c>
      <c r="H323" s="253" t="s">
        <v>33</v>
      </c>
      <c r="I323" s="253" t="s">
        <v>34</v>
      </c>
      <c r="J323" s="255" t="s">
        <v>35</v>
      </c>
      <c r="K323" s="316"/>
      <c r="L323" s="316"/>
      <c r="M323" s="316"/>
      <c r="N323" s="316"/>
      <c r="O323" s="308"/>
      <c r="P323" s="308"/>
      <c r="Q323" s="309"/>
      <c r="R323" s="309"/>
    </row>
    <row r="324" spans="1:18" ht="27.6" outlineLevel="2" x14ac:dyDescent="0.3">
      <c r="A324" s="254" t="s">
        <v>37</v>
      </c>
      <c r="B324" s="254">
        <v>1</v>
      </c>
      <c r="C324" s="257" t="s">
        <v>1035</v>
      </c>
      <c r="D324" s="229"/>
      <c r="E324" s="269" t="s">
        <v>857</v>
      </c>
      <c r="F324" s="229" t="s">
        <v>1036</v>
      </c>
      <c r="G324" s="230">
        <v>45716</v>
      </c>
      <c r="H324" s="144">
        <v>138</v>
      </c>
      <c r="I324" s="231">
        <v>45699</v>
      </c>
      <c r="J324" s="232">
        <v>21215.48</v>
      </c>
      <c r="K324" s="270"/>
      <c r="L324" s="270">
        <v>315.54000000000002</v>
      </c>
      <c r="M324" s="256"/>
      <c r="N324" s="258">
        <f t="shared" ref="N324" si="23">+J324+K324+L324-M324</f>
        <v>21531.02</v>
      </c>
      <c r="O324" s="254" t="s">
        <v>821</v>
      </c>
      <c r="P324" s="254" t="s">
        <v>1002</v>
      </c>
      <c r="Q324" s="253"/>
      <c r="R324" s="144" t="s">
        <v>1037</v>
      </c>
    </row>
    <row r="325" spans="1:18" outlineLevel="2" x14ac:dyDescent="0.3">
      <c r="A325" s="233"/>
      <c r="B325" s="233"/>
      <c r="C325" s="234"/>
      <c r="D325" s="235"/>
      <c r="E325" s="236"/>
      <c r="F325" s="235"/>
      <c r="G325" s="237"/>
      <c r="H325" s="238"/>
      <c r="I325" s="239"/>
      <c r="J325" s="240"/>
      <c r="K325" s="241"/>
      <c r="L325" s="241"/>
      <c r="M325" s="241"/>
      <c r="N325" s="241"/>
    </row>
    <row r="326" spans="1:18" outlineLevel="2" x14ac:dyDescent="0.3">
      <c r="A326" s="319" t="s">
        <v>132</v>
      </c>
      <c r="B326" s="320"/>
      <c r="C326" s="320"/>
      <c r="D326" s="320"/>
      <c r="E326" s="320"/>
      <c r="F326" s="320"/>
      <c r="G326" s="320"/>
      <c r="H326" s="320"/>
      <c r="I326" s="320"/>
      <c r="J326" s="320"/>
      <c r="K326" s="320"/>
      <c r="L326" s="320"/>
      <c r="M326" s="321"/>
      <c r="N326" s="242">
        <f>SUM(N324:N324)</f>
        <v>21531.02</v>
      </c>
    </row>
    <row r="327" spans="1:18" outlineLevel="2" x14ac:dyDescent="0.3">
      <c r="A327" s="266"/>
      <c r="B327" s="266"/>
      <c r="C327" s="271"/>
      <c r="D327" s="266"/>
      <c r="E327" s="266"/>
      <c r="F327" s="266"/>
      <c r="G327" s="266"/>
      <c r="H327" s="266"/>
      <c r="I327" s="266"/>
      <c r="J327" s="267"/>
      <c r="K327" s="267"/>
      <c r="L327" s="267"/>
      <c r="M327" s="267"/>
      <c r="N327" s="252"/>
    </row>
    <row r="328" spans="1:18" s="251" customFormat="1" outlineLevel="2" x14ac:dyDescent="0.3">
      <c r="A328" s="251" t="s">
        <v>703</v>
      </c>
      <c r="B328" s="251">
        <v>12352130</v>
      </c>
      <c r="C328" s="304" t="s">
        <v>1038</v>
      </c>
      <c r="D328" s="304"/>
      <c r="E328" s="304"/>
      <c r="F328" s="304"/>
      <c r="J328" s="252"/>
      <c r="K328" s="252"/>
      <c r="L328" s="252"/>
      <c r="M328" s="252"/>
      <c r="N328" s="252"/>
    </row>
    <row r="329" spans="1:18" outlineLevel="2" x14ac:dyDescent="0.3">
      <c r="A329" s="266"/>
      <c r="B329" s="266"/>
      <c r="C329" s="271"/>
      <c r="D329" s="266"/>
      <c r="E329" s="266"/>
      <c r="F329" s="266"/>
      <c r="G329" s="266"/>
      <c r="H329" s="266"/>
      <c r="I329" s="266"/>
      <c r="J329" s="267"/>
      <c r="K329" s="267"/>
      <c r="L329" s="267"/>
      <c r="M329" s="267"/>
      <c r="N329" s="252"/>
    </row>
    <row r="330" spans="1:18" outlineLevel="2" x14ac:dyDescent="0.3">
      <c r="A330" s="307" t="s">
        <v>24</v>
      </c>
      <c r="B330" s="307" t="s">
        <v>25</v>
      </c>
      <c r="C330" s="317" t="s">
        <v>612</v>
      </c>
      <c r="D330" s="307" t="s">
        <v>613</v>
      </c>
      <c r="E330" s="307" t="s">
        <v>27</v>
      </c>
      <c r="F330" s="309" t="s">
        <v>28</v>
      </c>
      <c r="G330" s="309"/>
      <c r="H330" s="309" t="s">
        <v>614</v>
      </c>
      <c r="I330" s="309"/>
      <c r="J330" s="309"/>
      <c r="K330" s="315" t="s">
        <v>615</v>
      </c>
      <c r="L330" s="315" t="s">
        <v>616</v>
      </c>
      <c r="M330" s="315" t="s">
        <v>617</v>
      </c>
      <c r="N330" s="315" t="s">
        <v>618</v>
      </c>
      <c r="O330" s="307" t="s">
        <v>619</v>
      </c>
      <c r="P330" s="307" t="s">
        <v>36</v>
      </c>
      <c r="Q330" s="309" t="s">
        <v>32</v>
      </c>
      <c r="R330" s="309" t="s">
        <v>620</v>
      </c>
    </row>
    <row r="331" spans="1:18" outlineLevel="2" x14ac:dyDescent="0.3">
      <c r="A331" s="308"/>
      <c r="B331" s="308"/>
      <c r="C331" s="318"/>
      <c r="D331" s="308"/>
      <c r="E331" s="308"/>
      <c r="F331" s="253" t="s">
        <v>33</v>
      </c>
      <c r="G331" s="253" t="s">
        <v>34</v>
      </c>
      <c r="H331" s="253" t="s">
        <v>33</v>
      </c>
      <c r="I331" s="253" t="s">
        <v>34</v>
      </c>
      <c r="J331" s="255" t="s">
        <v>35</v>
      </c>
      <c r="K331" s="316"/>
      <c r="L331" s="316"/>
      <c r="M331" s="316"/>
      <c r="N331" s="316"/>
      <c r="O331" s="308"/>
      <c r="P331" s="308"/>
      <c r="Q331" s="309"/>
      <c r="R331" s="309"/>
    </row>
    <row r="332" spans="1:18" ht="27.6" outlineLevel="2" x14ac:dyDescent="0.3">
      <c r="A332" s="254" t="s">
        <v>37</v>
      </c>
      <c r="B332" s="254">
        <v>1</v>
      </c>
      <c r="C332" s="257" t="s">
        <v>1039</v>
      </c>
      <c r="D332" s="229"/>
      <c r="E332" s="269" t="s">
        <v>967</v>
      </c>
      <c r="F332" s="229" t="s">
        <v>1040</v>
      </c>
      <c r="G332" s="230">
        <v>45756</v>
      </c>
      <c r="H332" s="144">
        <v>57</v>
      </c>
      <c r="I332" s="231">
        <v>45751</v>
      </c>
      <c r="J332" s="232">
        <v>88479.17</v>
      </c>
      <c r="K332" s="270"/>
      <c r="L332" s="270">
        <v>1315.97</v>
      </c>
      <c r="M332" s="256"/>
      <c r="N332" s="258">
        <f>+J332+K332+L332-M332</f>
        <v>89795.14</v>
      </c>
      <c r="O332" s="254" t="s">
        <v>821</v>
      </c>
      <c r="P332" s="254" t="s">
        <v>1002</v>
      </c>
      <c r="Q332" s="253"/>
      <c r="R332" s="144" t="s">
        <v>1041</v>
      </c>
    </row>
    <row r="333" spans="1:18" ht="27.6" outlineLevel="2" x14ac:dyDescent="0.3">
      <c r="A333" s="254"/>
      <c r="B333" s="254"/>
      <c r="C333" s="257" t="s">
        <v>1042</v>
      </c>
      <c r="D333" s="229"/>
      <c r="E333" s="269" t="s">
        <v>967</v>
      </c>
      <c r="F333" s="229" t="s">
        <v>1043</v>
      </c>
      <c r="G333" s="230">
        <v>45798</v>
      </c>
      <c r="H333" s="144">
        <v>56</v>
      </c>
      <c r="I333" s="231">
        <v>45750</v>
      </c>
      <c r="J333" s="232">
        <v>84940.19</v>
      </c>
      <c r="K333" s="270"/>
      <c r="L333" s="270">
        <v>1263.33</v>
      </c>
      <c r="M333" s="256"/>
      <c r="N333" s="258">
        <f>+J333+K333+L333-M333</f>
        <v>86203.520000000004</v>
      </c>
      <c r="O333" s="254"/>
      <c r="P333" s="254"/>
      <c r="Q333" s="253"/>
      <c r="R333" s="144" t="s">
        <v>1044</v>
      </c>
    </row>
    <row r="334" spans="1:18" outlineLevel="2" x14ac:dyDescent="0.3">
      <c r="A334" s="233"/>
      <c r="B334" s="233"/>
      <c r="C334" s="234"/>
      <c r="D334" s="235"/>
      <c r="E334" s="236"/>
      <c r="F334" s="235"/>
      <c r="G334" s="237"/>
      <c r="H334" s="238"/>
      <c r="I334" s="239"/>
      <c r="J334" s="240"/>
      <c r="K334" s="241"/>
      <c r="L334" s="241"/>
      <c r="M334" s="241"/>
      <c r="N334" s="241"/>
    </row>
    <row r="335" spans="1:18" outlineLevel="2" x14ac:dyDescent="0.3">
      <c r="A335" s="319" t="s">
        <v>132</v>
      </c>
      <c r="B335" s="320"/>
      <c r="C335" s="320"/>
      <c r="D335" s="320"/>
      <c r="E335" s="320"/>
      <c r="F335" s="320"/>
      <c r="G335" s="320"/>
      <c r="H335" s="320"/>
      <c r="I335" s="320"/>
      <c r="J335" s="320"/>
      <c r="K335" s="320"/>
      <c r="L335" s="320"/>
      <c r="M335" s="321"/>
      <c r="N335" s="242">
        <f>SUM(N332:N333)</f>
        <v>175998.66</v>
      </c>
    </row>
    <row r="336" spans="1:18" outlineLevel="2" x14ac:dyDescent="0.3">
      <c r="A336" s="266"/>
      <c r="B336" s="266"/>
      <c r="C336" s="271"/>
      <c r="D336" s="266"/>
      <c r="E336" s="266"/>
      <c r="F336" s="266"/>
      <c r="G336" s="266"/>
      <c r="H336" s="266"/>
      <c r="I336" s="266"/>
      <c r="J336" s="267"/>
      <c r="K336" s="267"/>
      <c r="L336" s="267"/>
      <c r="M336" s="267"/>
      <c r="N336" s="252"/>
    </row>
    <row r="337" spans="1:18" s="251" customFormat="1" outlineLevel="2" x14ac:dyDescent="0.3">
      <c r="A337" s="251" t="s">
        <v>703</v>
      </c>
      <c r="B337" s="251">
        <v>12352131</v>
      </c>
      <c r="C337" s="304" t="s">
        <v>1045</v>
      </c>
      <c r="D337" s="304"/>
      <c r="E337" s="304"/>
      <c r="F337" s="304"/>
      <c r="J337" s="252"/>
      <c r="K337" s="252"/>
      <c r="L337" s="252"/>
      <c r="M337" s="252"/>
      <c r="N337" s="252"/>
    </row>
    <row r="338" spans="1:18" outlineLevel="2" x14ac:dyDescent="0.3">
      <c r="A338" s="266"/>
      <c r="B338" s="266"/>
      <c r="C338" s="271"/>
      <c r="D338" s="266"/>
      <c r="E338" s="266"/>
      <c r="F338" s="266"/>
      <c r="G338" s="266"/>
      <c r="H338" s="266"/>
      <c r="I338" s="266"/>
      <c r="J338" s="267"/>
      <c r="K338" s="267"/>
      <c r="L338" s="267"/>
      <c r="M338" s="267"/>
      <c r="N338" s="252"/>
    </row>
    <row r="339" spans="1:18" outlineLevel="2" x14ac:dyDescent="0.3">
      <c r="A339" s="307" t="s">
        <v>24</v>
      </c>
      <c r="B339" s="307" t="s">
        <v>25</v>
      </c>
      <c r="C339" s="317" t="s">
        <v>612</v>
      </c>
      <c r="D339" s="307" t="s">
        <v>613</v>
      </c>
      <c r="E339" s="307" t="s">
        <v>27</v>
      </c>
      <c r="F339" s="309" t="s">
        <v>28</v>
      </c>
      <c r="G339" s="309"/>
      <c r="H339" s="309" t="s">
        <v>614</v>
      </c>
      <c r="I339" s="309"/>
      <c r="J339" s="309"/>
      <c r="K339" s="315" t="s">
        <v>615</v>
      </c>
      <c r="L339" s="315" t="s">
        <v>616</v>
      </c>
      <c r="M339" s="315" t="s">
        <v>617</v>
      </c>
      <c r="N339" s="315" t="s">
        <v>618</v>
      </c>
      <c r="O339" s="307" t="s">
        <v>619</v>
      </c>
      <c r="P339" s="307" t="s">
        <v>36</v>
      </c>
      <c r="Q339" s="309" t="s">
        <v>32</v>
      </c>
      <c r="R339" s="309" t="s">
        <v>620</v>
      </c>
    </row>
    <row r="340" spans="1:18" outlineLevel="2" x14ac:dyDescent="0.3">
      <c r="A340" s="308"/>
      <c r="B340" s="308"/>
      <c r="C340" s="318"/>
      <c r="D340" s="308"/>
      <c r="E340" s="308"/>
      <c r="F340" s="253" t="s">
        <v>33</v>
      </c>
      <c r="G340" s="253" t="s">
        <v>34</v>
      </c>
      <c r="H340" s="253" t="s">
        <v>33</v>
      </c>
      <c r="I340" s="253" t="s">
        <v>34</v>
      </c>
      <c r="J340" s="255" t="s">
        <v>35</v>
      </c>
      <c r="K340" s="316"/>
      <c r="L340" s="316"/>
      <c r="M340" s="316"/>
      <c r="N340" s="316"/>
      <c r="O340" s="308"/>
      <c r="P340" s="308"/>
      <c r="Q340" s="309"/>
      <c r="R340" s="309"/>
    </row>
    <row r="341" spans="1:18" ht="27.6" outlineLevel="2" x14ac:dyDescent="0.3">
      <c r="A341" s="254" t="s">
        <v>37</v>
      </c>
      <c r="B341" s="254">
        <v>1</v>
      </c>
      <c r="C341" s="257" t="s">
        <v>908</v>
      </c>
      <c r="D341" s="229"/>
      <c r="E341" s="269" t="s">
        <v>967</v>
      </c>
      <c r="F341" s="229" t="s">
        <v>1046</v>
      </c>
      <c r="G341" s="230">
        <v>45757</v>
      </c>
      <c r="H341" s="144">
        <v>58</v>
      </c>
      <c r="I341" s="231">
        <v>45752</v>
      </c>
      <c r="J341" s="232">
        <v>9805.59</v>
      </c>
      <c r="K341" s="270"/>
      <c r="L341" s="270">
        <v>145.84</v>
      </c>
      <c r="M341" s="256"/>
      <c r="N341" s="258">
        <f>+J341+K341+L341-M341</f>
        <v>9951.43</v>
      </c>
      <c r="O341" s="254" t="s">
        <v>821</v>
      </c>
      <c r="P341" s="254" t="s">
        <v>1002</v>
      </c>
      <c r="Q341" s="253"/>
      <c r="R341" s="144" t="s">
        <v>1047</v>
      </c>
    </row>
    <row r="342" spans="1:18" outlineLevel="2" x14ac:dyDescent="0.3">
      <c r="A342" s="233"/>
      <c r="B342" s="233"/>
      <c r="C342" s="234"/>
      <c r="D342" s="235"/>
      <c r="E342" s="236"/>
      <c r="F342" s="235"/>
      <c r="G342" s="237"/>
      <c r="H342" s="238"/>
      <c r="I342" s="239"/>
      <c r="J342" s="240"/>
      <c r="K342" s="241"/>
      <c r="L342" s="241"/>
      <c r="M342" s="241"/>
      <c r="N342" s="241"/>
    </row>
    <row r="343" spans="1:18" outlineLevel="2" x14ac:dyDescent="0.3">
      <c r="A343" s="319" t="s">
        <v>132</v>
      </c>
      <c r="B343" s="320"/>
      <c r="C343" s="320"/>
      <c r="D343" s="320"/>
      <c r="E343" s="320"/>
      <c r="F343" s="320"/>
      <c r="G343" s="320"/>
      <c r="H343" s="320"/>
      <c r="I343" s="320"/>
      <c r="J343" s="320"/>
      <c r="K343" s="320"/>
      <c r="L343" s="320"/>
      <c r="M343" s="321"/>
      <c r="N343" s="242">
        <f>SUM(N341:N341)</f>
        <v>9951.43</v>
      </c>
    </row>
    <row r="344" spans="1:18" outlineLevel="2" x14ac:dyDescent="0.3">
      <c r="A344" s="266"/>
      <c r="B344" s="266"/>
      <c r="C344" s="271"/>
      <c r="D344" s="266"/>
      <c r="E344" s="266"/>
      <c r="F344" s="266"/>
      <c r="G344" s="266"/>
      <c r="H344" s="266"/>
      <c r="I344" s="266"/>
      <c r="J344" s="267"/>
      <c r="K344" s="267"/>
      <c r="L344" s="267"/>
      <c r="M344" s="267"/>
      <c r="N344" s="252"/>
    </row>
    <row r="345" spans="1:18" s="251" customFormat="1" outlineLevel="2" x14ac:dyDescent="0.3">
      <c r="A345" s="251" t="s">
        <v>703</v>
      </c>
      <c r="B345" s="251">
        <v>12352132</v>
      </c>
      <c r="C345" s="304" t="s">
        <v>1048</v>
      </c>
      <c r="D345" s="304"/>
      <c r="E345" s="304"/>
      <c r="F345" s="304"/>
      <c r="J345" s="252"/>
      <c r="K345" s="252"/>
      <c r="L345" s="252"/>
      <c r="M345" s="252"/>
      <c r="N345" s="252"/>
    </row>
    <row r="346" spans="1:18" outlineLevel="2" x14ac:dyDescent="0.3">
      <c r="A346" s="266"/>
      <c r="B346" s="266"/>
      <c r="C346" s="271"/>
      <c r="D346" s="266"/>
      <c r="E346" s="266"/>
      <c r="F346" s="266"/>
      <c r="G346" s="266"/>
      <c r="H346" s="266"/>
      <c r="I346" s="266"/>
      <c r="J346" s="267"/>
      <c r="K346" s="267"/>
      <c r="L346" s="267"/>
      <c r="M346" s="267"/>
      <c r="N346" s="252"/>
    </row>
    <row r="347" spans="1:18" outlineLevel="2" x14ac:dyDescent="0.3">
      <c r="A347" s="307" t="s">
        <v>24</v>
      </c>
      <c r="B347" s="307" t="s">
        <v>25</v>
      </c>
      <c r="C347" s="317" t="s">
        <v>612</v>
      </c>
      <c r="D347" s="307" t="s">
        <v>613</v>
      </c>
      <c r="E347" s="307" t="s">
        <v>27</v>
      </c>
      <c r="F347" s="309" t="s">
        <v>28</v>
      </c>
      <c r="G347" s="309"/>
      <c r="H347" s="309" t="s">
        <v>614</v>
      </c>
      <c r="I347" s="309"/>
      <c r="J347" s="309"/>
      <c r="K347" s="315" t="s">
        <v>615</v>
      </c>
      <c r="L347" s="315" t="s">
        <v>616</v>
      </c>
      <c r="M347" s="315" t="s">
        <v>617</v>
      </c>
      <c r="N347" s="315" t="s">
        <v>618</v>
      </c>
      <c r="O347" s="307" t="s">
        <v>619</v>
      </c>
      <c r="P347" s="307" t="s">
        <v>36</v>
      </c>
      <c r="Q347" s="309" t="s">
        <v>32</v>
      </c>
      <c r="R347" s="309" t="s">
        <v>620</v>
      </c>
    </row>
    <row r="348" spans="1:18" outlineLevel="2" x14ac:dyDescent="0.3">
      <c r="A348" s="308"/>
      <c r="B348" s="308"/>
      <c r="C348" s="318"/>
      <c r="D348" s="308"/>
      <c r="E348" s="308"/>
      <c r="F348" s="253" t="s">
        <v>33</v>
      </c>
      <c r="G348" s="253" t="s">
        <v>34</v>
      </c>
      <c r="H348" s="253" t="s">
        <v>33</v>
      </c>
      <c r="I348" s="253" t="s">
        <v>34</v>
      </c>
      <c r="J348" s="255" t="s">
        <v>35</v>
      </c>
      <c r="K348" s="316"/>
      <c r="L348" s="316"/>
      <c r="M348" s="316"/>
      <c r="N348" s="316"/>
      <c r="O348" s="308"/>
      <c r="P348" s="308"/>
      <c r="Q348" s="309"/>
      <c r="R348" s="309"/>
    </row>
    <row r="349" spans="1:18" ht="27.6" outlineLevel="2" x14ac:dyDescent="0.3">
      <c r="A349" s="254" t="s">
        <v>37</v>
      </c>
      <c r="B349" s="254">
        <v>1</v>
      </c>
      <c r="C349" s="257" t="s">
        <v>1035</v>
      </c>
      <c r="D349" s="229"/>
      <c r="E349" s="269" t="s">
        <v>849</v>
      </c>
      <c r="F349" s="229" t="s">
        <v>1046</v>
      </c>
      <c r="G349" s="230">
        <v>45757</v>
      </c>
      <c r="H349" s="144">
        <v>418</v>
      </c>
      <c r="I349" s="231">
        <v>45723</v>
      </c>
      <c r="J349" s="232">
        <v>45268.2</v>
      </c>
      <c r="K349" s="270"/>
      <c r="L349" s="270">
        <v>673.28</v>
      </c>
      <c r="M349" s="256"/>
      <c r="N349" s="258">
        <f>+J349+K349+L349-M349</f>
        <v>45941.479999999996</v>
      </c>
      <c r="O349" s="254" t="s">
        <v>821</v>
      </c>
      <c r="P349" s="254" t="s">
        <v>1002</v>
      </c>
      <c r="Q349" s="253"/>
      <c r="R349" s="144" t="s">
        <v>1049</v>
      </c>
    </row>
    <row r="350" spans="1:18" outlineLevel="2" x14ac:dyDescent="0.3">
      <c r="A350" s="233"/>
      <c r="B350" s="233"/>
      <c r="C350" s="234"/>
      <c r="D350" s="235"/>
      <c r="E350" s="236"/>
      <c r="F350" s="235"/>
      <c r="G350" s="237"/>
      <c r="H350" s="238"/>
      <c r="I350" s="239"/>
      <c r="J350" s="240"/>
      <c r="K350" s="241"/>
      <c r="L350" s="241"/>
      <c r="M350" s="241"/>
      <c r="N350" s="241"/>
    </row>
    <row r="351" spans="1:18" outlineLevel="2" x14ac:dyDescent="0.3">
      <c r="A351" s="319" t="s">
        <v>132</v>
      </c>
      <c r="B351" s="320"/>
      <c r="C351" s="320"/>
      <c r="D351" s="320"/>
      <c r="E351" s="320"/>
      <c r="F351" s="320"/>
      <c r="G351" s="320"/>
      <c r="H351" s="320"/>
      <c r="I351" s="320"/>
      <c r="J351" s="320"/>
      <c r="K351" s="320"/>
      <c r="L351" s="320"/>
      <c r="M351" s="321"/>
      <c r="N351" s="242">
        <f>SUM(N349:N349)</f>
        <v>45941.479999999996</v>
      </c>
    </row>
    <row r="352" spans="1:18" outlineLevel="2" x14ac:dyDescent="0.3">
      <c r="A352" s="266"/>
      <c r="B352" s="266"/>
      <c r="C352" s="271"/>
      <c r="D352" s="266"/>
      <c r="E352" s="266"/>
      <c r="F352" s="266"/>
      <c r="G352" s="266"/>
      <c r="H352" s="266"/>
      <c r="I352" s="266"/>
      <c r="J352" s="267"/>
      <c r="K352" s="267"/>
      <c r="L352" s="267"/>
      <c r="M352" s="267"/>
      <c r="N352" s="252"/>
    </row>
    <row r="353" spans="1:18" s="251" customFormat="1" outlineLevel="2" x14ac:dyDescent="0.3">
      <c r="A353" s="251" t="s">
        <v>703</v>
      </c>
      <c r="B353" s="251">
        <v>12352133</v>
      </c>
      <c r="C353" s="304" t="s">
        <v>1050</v>
      </c>
      <c r="D353" s="304"/>
      <c r="E353" s="304"/>
      <c r="F353" s="304"/>
      <c r="J353" s="252"/>
      <c r="K353" s="252"/>
      <c r="L353" s="252"/>
      <c r="M353" s="252"/>
      <c r="N353" s="252"/>
    </row>
    <row r="354" spans="1:18" outlineLevel="2" x14ac:dyDescent="0.3">
      <c r="A354" s="266"/>
      <c r="B354" s="266"/>
      <c r="C354" s="271"/>
      <c r="D354" s="266"/>
      <c r="E354" s="266"/>
      <c r="F354" s="266"/>
      <c r="G354" s="266"/>
      <c r="H354" s="266"/>
      <c r="I354" s="266"/>
      <c r="J354" s="267"/>
      <c r="K354" s="267"/>
      <c r="L354" s="267"/>
      <c r="M354" s="267"/>
      <c r="N354" s="252"/>
    </row>
    <row r="355" spans="1:18" outlineLevel="2" x14ac:dyDescent="0.3">
      <c r="A355" s="307" t="s">
        <v>24</v>
      </c>
      <c r="B355" s="307" t="s">
        <v>25</v>
      </c>
      <c r="C355" s="317" t="s">
        <v>612</v>
      </c>
      <c r="D355" s="307" t="s">
        <v>613</v>
      </c>
      <c r="E355" s="307" t="s">
        <v>27</v>
      </c>
      <c r="F355" s="309" t="s">
        <v>28</v>
      </c>
      <c r="G355" s="309"/>
      <c r="H355" s="309" t="s">
        <v>614</v>
      </c>
      <c r="I355" s="309"/>
      <c r="J355" s="309"/>
      <c r="K355" s="315" t="s">
        <v>615</v>
      </c>
      <c r="L355" s="315" t="s">
        <v>616</v>
      </c>
      <c r="M355" s="315" t="s">
        <v>617</v>
      </c>
      <c r="N355" s="315" t="s">
        <v>618</v>
      </c>
      <c r="O355" s="307" t="s">
        <v>619</v>
      </c>
      <c r="P355" s="307" t="s">
        <v>36</v>
      </c>
      <c r="Q355" s="309" t="s">
        <v>32</v>
      </c>
      <c r="R355" s="309" t="s">
        <v>620</v>
      </c>
    </row>
    <row r="356" spans="1:18" outlineLevel="2" x14ac:dyDescent="0.3">
      <c r="A356" s="308"/>
      <c r="B356" s="308"/>
      <c r="C356" s="318"/>
      <c r="D356" s="308"/>
      <c r="E356" s="308"/>
      <c r="F356" s="253" t="s">
        <v>33</v>
      </c>
      <c r="G356" s="253" t="s">
        <v>34</v>
      </c>
      <c r="H356" s="253" t="s">
        <v>33</v>
      </c>
      <c r="I356" s="253" t="s">
        <v>34</v>
      </c>
      <c r="J356" s="255" t="s">
        <v>35</v>
      </c>
      <c r="K356" s="316"/>
      <c r="L356" s="316"/>
      <c r="M356" s="316"/>
      <c r="N356" s="316"/>
      <c r="O356" s="308"/>
      <c r="P356" s="308"/>
      <c r="Q356" s="309"/>
      <c r="R356" s="309"/>
    </row>
    <row r="357" spans="1:18" ht="27.6" outlineLevel="2" x14ac:dyDescent="0.3">
      <c r="A357" s="254" t="s">
        <v>37</v>
      </c>
      <c r="B357" s="254">
        <v>1</v>
      </c>
      <c r="C357" s="257" t="s">
        <v>1004</v>
      </c>
      <c r="D357" s="229"/>
      <c r="E357" s="269" t="s">
        <v>767</v>
      </c>
      <c r="F357" s="229" t="s">
        <v>1051</v>
      </c>
      <c r="G357" s="230">
        <v>45716</v>
      </c>
      <c r="H357" s="144" t="s">
        <v>1052</v>
      </c>
      <c r="I357" s="231">
        <v>45674</v>
      </c>
      <c r="J357" s="232">
        <v>36206.47</v>
      </c>
      <c r="K357" s="270"/>
      <c r="L357" s="270">
        <v>538.5</v>
      </c>
      <c r="M357" s="256"/>
      <c r="N357" s="258">
        <f>+J357+K357+L357-M357</f>
        <v>36744.97</v>
      </c>
      <c r="O357" s="254" t="s">
        <v>821</v>
      </c>
      <c r="P357" s="254" t="s">
        <v>1002</v>
      </c>
      <c r="Q357" s="253"/>
      <c r="R357" s="144" t="s">
        <v>1053</v>
      </c>
    </row>
    <row r="358" spans="1:18" outlineLevel="2" x14ac:dyDescent="0.3">
      <c r="A358" s="233"/>
      <c r="B358" s="233"/>
      <c r="C358" s="234"/>
      <c r="D358" s="235"/>
      <c r="E358" s="236"/>
      <c r="F358" s="235"/>
      <c r="G358" s="237"/>
      <c r="H358" s="238"/>
      <c r="I358" s="239"/>
      <c r="J358" s="240"/>
      <c r="K358" s="241"/>
      <c r="L358" s="241"/>
      <c r="M358" s="241"/>
      <c r="N358" s="241"/>
    </row>
    <row r="359" spans="1:18" outlineLevel="2" x14ac:dyDescent="0.3">
      <c r="A359" s="319" t="s">
        <v>132</v>
      </c>
      <c r="B359" s="320"/>
      <c r="C359" s="320"/>
      <c r="D359" s="320"/>
      <c r="E359" s="320"/>
      <c r="F359" s="320"/>
      <c r="G359" s="320"/>
      <c r="H359" s="320"/>
      <c r="I359" s="320"/>
      <c r="J359" s="320"/>
      <c r="K359" s="320"/>
      <c r="L359" s="320"/>
      <c r="M359" s="321"/>
      <c r="N359" s="242">
        <f>SUM(N357:N357)</f>
        <v>36744.97</v>
      </c>
    </row>
    <row r="360" spans="1:18" outlineLevel="2" x14ac:dyDescent="0.3">
      <c r="A360" s="266"/>
      <c r="B360" s="266"/>
      <c r="C360" s="271"/>
      <c r="D360" s="266"/>
      <c r="E360" s="266"/>
      <c r="F360" s="266"/>
      <c r="G360" s="266"/>
      <c r="H360" s="266"/>
      <c r="I360" s="266"/>
      <c r="J360" s="267"/>
      <c r="K360" s="267"/>
      <c r="L360" s="267"/>
      <c r="M360" s="267"/>
      <c r="N360" s="252"/>
    </row>
    <row r="361" spans="1:18" s="251" customFormat="1" outlineLevel="2" x14ac:dyDescent="0.3">
      <c r="A361" s="251" t="s">
        <v>703</v>
      </c>
      <c r="B361" s="251">
        <v>12352135</v>
      </c>
      <c r="C361" s="304" t="s">
        <v>1054</v>
      </c>
      <c r="D361" s="304"/>
      <c r="E361" s="304"/>
      <c r="F361" s="304"/>
      <c r="J361" s="252"/>
      <c r="K361" s="252"/>
      <c r="L361" s="252"/>
      <c r="M361" s="252"/>
      <c r="N361" s="252"/>
    </row>
    <row r="362" spans="1:18" outlineLevel="2" x14ac:dyDescent="0.3">
      <c r="A362" s="266"/>
      <c r="B362" s="266"/>
      <c r="C362" s="271"/>
      <c r="D362" s="266"/>
      <c r="E362" s="266"/>
      <c r="F362" s="266"/>
      <c r="G362" s="266"/>
      <c r="H362" s="266"/>
      <c r="I362" s="266"/>
      <c r="J362" s="267"/>
      <c r="K362" s="267"/>
      <c r="L362" s="267"/>
      <c r="M362" s="267"/>
      <c r="N362" s="252"/>
    </row>
    <row r="363" spans="1:18" outlineLevel="2" x14ac:dyDescent="0.3">
      <c r="A363" s="307" t="s">
        <v>24</v>
      </c>
      <c r="B363" s="307" t="s">
        <v>25</v>
      </c>
      <c r="C363" s="317" t="s">
        <v>612</v>
      </c>
      <c r="D363" s="307" t="s">
        <v>613</v>
      </c>
      <c r="E363" s="307" t="s">
        <v>27</v>
      </c>
      <c r="F363" s="309" t="s">
        <v>28</v>
      </c>
      <c r="G363" s="309"/>
      <c r="H363" s="309" t="s">
        <v>614</v>
      </c>
      <c r="I363" s="309"/>
      <c r="J363" s="309"/>
      <c r="K363" s="315" t="s">
        <v>615</v>
      </c>
      <c r="L363" s="315" t="s">
        <v>616</v>
      </c>
      <c r="M363" s="315" t="s">
        <v>617</v>
      </c>
      <c r="N363" s="315" t="s">
        <v>618</v>
      </c>
      <c r="O363" s="307" t="s">
        <v>619</v>
      </c>
      <c r="P363" s="307" t="s">
        <v>36</v>
      </c>
      <c r="Q363" s="309" t="s">
        <v>32</v>
      </c>
      <c r="R363" s="309" t="s">
        <v>620</v>
      </c>
    </row>
    <row r="364" spans="1:18" outlineLevel="2" x14ac:dyDescent="0.3">
      <c r="A364" s="308"/>
      <c r="B364" s="308"/>
      <c r="C364" s="318"/>
      <c r="D364" s="308"/>
      <c r="E364" s="308"/>
      <c r="F364" s="253" t="s">
        <v>33</v>
      </c>
      <c r="G364" s="253" t="s">
        <v>34</v>
      </c>
      <c r="H364" s="253" t="s">
        <v>33</v>
      </c>
      <c r="I364" s="253" t="s">
        <v>34</v>
      </c>
      <c r="J364" s="255" t="s">
        <v>35</v>
      </c>
      <c r="K364" s="316"/>
      <c r="L364" s="316"/>
      <c r="M364" s="316"/>
      <c r="N364" s="316"/>
      <c r="O364" s="308"/>
      <c r="P364" s="308"/>
      <c r="Q364" s="309"/>
      <c r="R364" s="309"/>
    </row>
    <row r="365" spans="1:18" ht="27.6" outlineLevel="2" x14ac:dyDescent="0.3">
      <c r="A365" s="254" t="s">
        <v>37</v>
      </c>
      <c r="B365" s="254">
        <v>1</v>
      </c>
      <c r="C365" s="257" t="s">
        <v>933</v>
      </c>
      <c r="D365" s="229"/>
      <c r="E365" s="269" t="s">
        <v>976</v>
      </c>
      <c r="F365" s="261" t="s">
        <v>1055</v>
      </c>
      <c r="G365" s="230">
        <v>45723</v>
      </c>
      <c r="H365" s="144" t="s">
        <v>1056</v>
      </c>
      <c r="I365" s="231">
        <v>45672</v>
      </c>
      <c r="J365" s="232">
        <v>794358.59</v>
      </c>
      <c r="K365" s="270"/>
      <c r="L365" s="270">
        <v>16986.29</v>
      </c>
      <c r="M365" s="256"/>
      <c r="N365" s="258">
        <f>+J365+K365+L365-M365</f>
        <v>811344.88</v>
      </c>
      <c r="O365" s="254" t="s">
        <v>708</v>
      </c>
      <c r="P365" s="254" t="s">
        <v>709</v>
      </c>
      <c r="Q365" s="253"/>
      <c r="R365" s="144" t="s">
        <v>1057</v>
      </c>
    </row>
    <row r="366" spans="1:18" outlineLevel="2" x14ac:dyDescent="0.3">
      <c r="A366" s="233"/>
      <c r="B366" s="233"/>
      <c r="C366" s="234"/>
      <c r="D366" s="235"/>
      <c r="E366" s="236"/>
      <c r="F366" s="235"/>
      <c r="G366" s="237"/>
      <c r="H366" s="238"/>
      <c r="I366" s="239"/>
      <c r="J366" s="240"/>
      <c r="K366" s="241"/>
      <c r="L366" s="241"/>
      <c r="M366" s="241"/>
      <c r="N366" s="241"/>
    </row>
    <row r="367" spans="1:18" outlineLevel="2" x14ac:dyDescent="0.3">
      <c r="A367" s="319" t="s">
        <v>132</v>
      </c>
      <c r="B367" s="320"/>
      <c r="C367" s="320"/>
      <c r="D367" s="320"/>
      <c r="E367" s="320"/>
      <c r="F367" s="320"/>
      <c r="G367" s="320"/>
      <c r="H367" s="320"/>
      <c r="I367" s="320"/>
      <c r="J367" s="320"/>
      <c r="K367" s="320"/>
      <c r="L367" s="320"/>
      <c r="M367" s="321"/>
      <c r="N367" s="242">
        <f>SUM(N365:N365)</f>
        <v>811344.88</v>
      </c>
    </row>
    <row r="368" spans="1:18" outlineLevel="2" x14ac:dyDescent="0.3">
      <c r="A368" s="266"/>
      <c r="B368" s="266"/>
      <c r="C368" s="271"/>
      <c r="D368" s="266"/>
      <c r="E368" s="266"/>
      <c r="F368" s="266"/>
      <c r="G368" s="266"/>
      <c r="H368" s="266"/>
      <c r="I368" s="266"/>
      <c r="J368" s="267"/>
      <c r="K368" s="267"/>
      <c r="L368" s="267"/>
      <c r="M368" s="267"/>
      <c r="N368" s="252"/>
    </row>
    <row r="369" spans="1:18" s="251" customFormat="1" outlineLevel="2" x14ac:dyDescent="0.3">
      <c r="A369" s="251" t="s">
        <v>703</v>
      </c>
      <c r="B369" s="251">
        <v>12352139</v>
      </c>
      <c r="C369" s="304" t="s">
        <v>1058</v>
      </c>
      <c r="D369" s="304"/>
      <c r="E369" s="304"/>
      <c r="F369" s="304"/>
      <c r="J369" s="252"/>
      <c r="K369" s="252"/>
      <c r="L369" s="252"/>
      <c r="M369" s="252"/>
      <c r="N369" s="252"/>
    </row>
    <row r="370" spans="1:18" outlineLevel="2" x14ac:dyDescent="0.3">
      <c r="A370" s="266"/>
      <c r="B370" s="266"/>
      <c r="C370" s="271"/>
      <c r="D370" s="266"/>
      <c r="E370" s="266"/>
      <c r="F370" s="266"/>
      <c r="G370" s="266"/>
      <c r="H370" s="266"/>
      <c r="I370" s="266"/>
      <c r="J370" s="267"/>
      <c r="K370" s="267"/>
      <c r="L370" s="267"/>
      <c r="M370" s="267"/>
      <c r="N370" s="252"/>
    </row>
    <row r="371" spans="1:18" outlineLevel="2" x14ac:dyDescent="0.3">
      <c r="A371" s="307" t="s">
        <v>24</v>
      </c>
      <c r="B371" s="307" t="s">
        <v>25</v>
      </c>
      <c r="C371" s="317" t="s">
        <v>612</v>
      </c>
      <c r="D371" s="307" t="s">
        <v>613</v>
      </c>
      <c r="E371" s="307" t="s">
        <v>27</v>
      </c>
      <c r="F371" s="309" t="s">
        <v>28</v>
      </c>
      <c r="G371" s="309"/>
      <c r="H371" s="309" t="s">
        <v>614</v>
      </c>
      <c r="I371" s="309"/>
      <c r="J371" s="309"/>
      <c r="K371" s="315" t="s">
        <v>615</v>
      </c>
      <c r="L371" s="315" t="s">
        <v>616</v>
      </c>
      <c r="M371" s="315" t="s">
        <v>617</v>
      </c>
      <c r="N371" s="315" t="s">
        <v>618</v>
      </c>
      <c r="O371" s="307" t="s">
        <v>619</v>
      </c>
      <c r="P371" s="307" t="s">
        <v>36</v>
      </c>
      <c r="Q371" s="309" t="s">
        <v>32</v>
      </c>
      <c r="R371" s="309" t="s">
        <v>620</v>
      </c>
    </row>
    <row r="372" spans="1:18" outlineLevel="2" x14ac:dyDescent="0.3">
      <c r="A372" s="308"/>
      <c r="B372" s="308"/>
      <c r="C372" s="318"/>
      <c r="D372" s="308"/>
      <c r="E372" s="308"/>
      <c r="F372" s="253" t="s">
        <v>33</v>
      </c>
      <c r="G372" s="253" t="s">
        <v>34</v>
      </c>
      <c r="H372" s="253" t="s">
        <v>33</v>
      </c>
      <c r="I372" s="253" t="s">
        <v>34</v>
      </c>
      <c r="J372" s="255" t="s">
        <v>35</v>
      </c>
      <c r="K372" s="316"/>
      <c r="L372" s="316"/>
      <c r="M372" s="316"/>
      <c r="N372" s="316"/>
      <c r="O372" s="308"/>
      <c r="P372" s="308"/>
      <c r="Q372" s="309"/>
      <c r="R372" s="309"/>
    </row>
    <row r="373" spans="1:18" ht="69" outlineLevel="2" x14ac:dyDescent="0.3">
      <c r="A373" s="254" t="s">
        <v>37</v>
      </c>
      <c r="B373" s="254">
        <v>1</v>
      </c>
      <c r="C373" s="257" t="s">
        <v>1059</v>
      </c>
      <c r="D373" s="229"/>
      <c r="E373" s="269" t="s">
        <v>1060</v>
      </c>
      <c r="F373" s="229" t="s">
        <v>1061</v>
      </c>
      <c r="G373" s="230">
        <v>45902</v>
      </c>
      <c r="H373" s="144">
        <v>4362</v>
      </c>
      <c r="I373" s="231">
        <v>45889</v>
      </c>
      <c r="J373" s="232">
        <v>30399.98</v>
      </c>
      <c r="K373" s="256"/>
      <c r="L373" s="256"/>
      <c r="M373" s="256"/>
      <c r="N373" s="258">
        <f>+J373+K373+L373-M373</f>
        <v>30399.98</v>
      </c>
      <c r="O373" s="254" t="s">
        <v>821</v>
      </c>
      <c r="P373" s="254" t="s">
        <v>709</v>
      </c>
      <c r="Q373" s="253"/>
      <c r="R373" s="144" t="s">
        <v>1062</v>
      </c>
    </row>
    <row r="374" spans="1:18" ht="96.6" outlineLevel="2" x14ac:dyDescent="0.3">
      <c r="A374" s="254"/>
      <c r="B374" s="254"/>
      <c r="C374" s="257" t="s">
        <v>1063</v>
      </c>
      <c r="D374" s="229"/>
      <c r="E374" s="269" t="s">
        <v>1064</v>
      </c>
      <c r="F374" s="229" t="s">
        <v>1065</v>
      </c>
      <c r="G374" s="230">
        <v>45930</v>
      </c>
      <c r="H374" s="144">
        <v>162426</v>
      </c>
      <c r="I374" s="144" t="s">
        <v>1066</v>
      </c>
      <c r="J374" s="232">
        <v>254159.33</v>
      </c>
      <c r="K374" s="256"/>
      <c r="L374" s="256"/>
      <c r="M374" s="256"/>
      <c r="N374" s="258">
        <f t="shared" ref="N374:N375" si="24">+J374+K374+L374-M374</f>
        <v>254159.33</v>
      </c>
      <c r="O374" s="254"/>
      <c r="P374" s="254"/>
      <c r="Q374" s="253"/>
      <c r="R374" s="144" t="s">
        <v>1067</v>
      </c>
    </row>
    <row r="375" spans="1:18" ht="82.8" outlineLevel="2" x14ac:dyDescent="0.3">
      <c r="A375" s="254"/>
      <c r="B375" s="254"/>
      <c r="C375" s="257" t="s">
        <v>1068</v>
      </c>
      <c r="D375" s="229"/>
      <c r="E375" s="269" t="s">
        <v>1069</v>
      </c>
      <c r="F375" s="229" t="s">
        <v>1070</v>
      </c>
      <c r="G375" s="230">
        <v>45985</v>
      </c>
      <c r="H375" s="144">
        <v>1</v>
      </c>
      <c r="I375" s="231">
        <v>45982</v>
      </c>
      <c r="J375" s="232">
        <v>8101.44</v>
      </c>
      <c r="K375" s="270"/>
      <c r="L375" s="270"/>
      <c r="M375" s="256"/>
      <c r="N375" s="258">
        <f t="shared" si="24"/>
        <v>8101.44</v>
      </c>
      <c r="O375" s="254"/>
      <c r="P375" s="254"/>
      <c r="Q375" s="253"/>
      <c r="R375" s="144" t="s">
        <v>1071</v>
      </c>
    </row>
    <row r="376" spans="1:18" outlineLevel="2" x14ac:dyDescent="0.3">
      <c r="A376" s="233"/>
      <c r="B376" s="233"/>
      <c r="C376" s="234"/>
      <c r="D376" s="235"/>
      <c r="E376" s="236"/>
      <c r="F376" s="235"/>
      <c r="G376" s="237"/>
      <c r="H376" s="238"/>
      <c r="I376" s="239"/>
      <c r="J376" s="240"/>
      <c r="K376" s="241"/>
      <c r="L376" s="241"/>
      <c r="M376" s="241"/>
      <c r="N376" s="241"/>
    </row>
    <row r="377" spans="1:18" outlineLevel="2" x14ac:dyDescent="0.3">
      <c r="A377" s="319" t="s">
        <v>132</v>
      </c>
      <c r="B377" s="320"/>
      <c r="C377" s="320"/>
      <c r="D377" s="320"/>
      <c r="E377" s="320"/>
      <c r="F377" s="320"/>
      <c r="G377" s="320"/>
      <c r="H377" s="320"/>
      <c r="I377" s="320"/>
      <c r="J377" s="320"/>
      <c r="K377" s="320"/>
      <c r="L377" s="320"/>
      <c r="M377" s="321"/>
      <c r="N377" s="242">
        <f>SUM(N373:N375)</f>
        <v>292660.75</v>
      </c>
    </row>
    <row r="378" spans="1:18" outlineLevel="2" x14ac:dyDescent="0.3">
      <c r="A378" s="266"/>
      <c r="B378" s="266"/>
      <c r="C378" s="271"/>
      <c r="D378" s="266"/>
      <c r="E378" s="266"/>
      <c r="F378" s="266"/>
      <c r="G378" s="266"/>
      <c r="H378" s="266"/>
      <c r="I378" s="266"/>
      <c r="J378" s="267"/>
      <c r="K378" s="267"/>
      <c r="L378" s="267"/>
      <c r="M378" s="267"/>
      <c r="N378" s="252"/>
    </row>
    <row r="379" spans="1:18" s="251" customFormat="1" outlineLevel="2" x14ac:dyDescent="0.3">
      <c r="A379" s="251" t="s">
        <v>703</v>
      </c>
      <c r="B379" s="251">
        <v>12352140</v>
      </c>
      <c r="C379" s="304" t="s">
        <v>1072</v>
      </c>
      <c r="D379" s="304"/>
      <c r="E379" s="304"/>
      <c r="F379" s="304"/>
      <c r="J379" s="252"/>
      <c r="K379" s="252"/>
      <c r="L379" s="252"/>
      <c r="M379" s="252"/>
      <c r="N379" s="252"/>
    </row>
    <row r="380" spans="1:18" outlineLevel="2" x14ac:dyDescent="0.3">
      <c r="A380" s="266"/>
      <c r="B380" s="266"/>
      <c r="C380" s="271"/>
      <c r="D380" s="266"/>
      <c r="E380" s="266"/>
      <c r="F380" s="266"/>
      <c r="G380" s="266"/>
      <c r="H380" s="266"/>
      <c r="I380" s="266"/>
      <c r="J380" s="267"/>
      <c r="K380" s="267"/>
      <c r="L380" s="267"/>
      <c r="M380" s="267"/>
      <c r="N380" s="252"/>
    </row>
    <row r="381" spans="1:18" outlineLevel="2" x14ac:dyDescent="0.3">
      <c r="A381" s="307" t="s">
        <v>24</v>
      </c>
      <c r="B381" s="307" t="s">
        <v>25</v>
      </c>
      <c r="C381" s="317" t="s">
        <v>612</v>
      </c>
      <c r="D381" s="307" t="s">
        <v>613</v>
      </c>
      <c r="E381" s="307" t="s">
        <v>27</v>
      </c>
      <c r="F381" s="309" t="s">
        <v>28</v>
      </c>
      <c r="G381" s="309"/>
      <c r="H381" s="309" t="s">
        <v>614</v>
      </c>
      <c r="I381" s="309"/>
      <c r="J381" s="309"/>
      <c r="K381" s="315" t="s">
        <v>615</v>
      </c>
      <c r="L381" s="315" t="s">
        <v>616</v>
      </c>
      <c r="M381" s="315" t="s">
        <v>617</v>
      </c>
      <c r="N381" s="315" t="s">
        <v>618</v>
      </c>
      <c r="O381" s="307" t="s">
        <v>619</v>
      </c>
      <c r="P381" s="307" t="s">
        <v>36</v>
      </c>
      <c r="Q381" s="309" t="s">
        <v>32</v>
      </c>
      <c r="R381" s="309" t="s">
        <v>620</v>
      </c>
    </row>
    <row r="382" spans="1:18" outlineLevel="2" x14ac:dyDescent="0.3">
      <c r="A382" s="308"/>
      <c r="B382" s="308"/>
      <c r="C382" s="318"/>
      <c r="D382" s="308"/>
      <c r="E382" s="308"/>
      <c r="F382" s="253" t="s">
        <v>33</v>
      </c>
      <c r="G382" s="253" t="s">
        <v>34</v>
      </c>
      <c r="H382" s="253" t="s">
        <v>33</v>
      </c>
      <c r="I382" s="253" t="s">
        <v>34</v>
      </c>
      <c r="J382" s="255" t="s">
        <v>35</v>
      </c>
      <c r="K382" s="316"/>
      <c r="L382" s="316"/>
      <c r="M382" s="316"/>
      <c r="N382" s="316"/>
      <c r="O382" s="308"/>
      <c r="P382" s="308"/>
      <c r="Q382" s="309"/>
      <c r="R382" s="309"/>
    </row>
    <row r="383" spans="1:18" ht="27.6" outlineLevel="2" x14ac:dyDescent="0.3">
      <c r="A383" s="254" t="s">
        <v>37</v>
      </c>
      <c r="B383" s="254">
        <v>1</v>
      </c>
      <c r="C383" s="257" t="s">
        <v>1073</v>
      </c>
      <c r="D383" s="229"/>
      <c r="E383" s="269" t="s">
        <v>1074</v>
      </c>
      <c r="F383" s="229" t="s">
        <v>1075</v>
      </c>
      <c r="G383" s="230">
        <v>45817</v>
      </c>
      <c r="H383" s="144">
        <v>407</v>
      </c>
      <c r="I383" s="231">
        <v>45810</v>
      </c>
      <c r="J383" s="232">
        <v>48088.6</v>
      </c>
      <c r="K383" s="256"/>
      <c r="L383" s="270">
        <v>715.22</v>
      </c>
      <c r="M383" s="256"/>
      <c r="N383" s="258">
        <f>+J383+K383+L383-M383</f>
        <v>48803.82</v>
      </c>
      <c r="O383" s="254" t="s">
        <v>821</v>
      </c>
      <c r="P383" s="254" t="s">
        <v>1002</v>
      </c>
      <c r="Q383" s="253"/>
      <c r="R383" s="144" t="s">
        <v>1076</v>
      </c>
    </row>
    <row r="384" spans="1:18" ht="27.6" outlineLevel="2" x14ac:dyDescent="0.3">
      <c r="A384" s="254"/>
      <c r="B384" s="254"/>
      <c r="C384" s="257" t="s">
        <v>1077</v>
      </c>
      <c r="D384" s="229"/>
      <c r="E384" s="269" t="s">
        <v>1074</v>
      </c>
      <c r="F384" s="229" t="s">
        <v>1078</v>
      </c>
      <c r="G384" s="230">
        <v>45817</v>
      </c>
      <c r="H384" s="144">
        <v>408</v>
      </c>
      <c r="I384" s="231">
        <v>45810</v>
      </c>
      <c r="J384" s="232">
        <v>247462.84</v>
      </c>
      <c r="K384" s="256"/>
      <c r="L384" s="270">
        <v>3680.55</v>
      </c>
      <c r="M384" s="256"/>
      <c r="N384" s="258">
        <f t="shared" ref="N384" si="25">+J384+K384+L384-M384</f>
        <v>251143.38999999998</v>
      </c>
      <c r="O384" s="254"/>
      <c r="P384" s="254"/>
      <c r="Q384" s="253"/>
      <c r="R384" s="144" t="s">
        <v>1079</v>
      </c>
    </row>
    <row r="385" spans="1:18" outlineLevel="2" x14ac:dyDescent="0.3">
      <c r="A385" s="233"/>
      <c r="B385" s="233"/>
      <c r="C385" s="234"/>
      <c r="D385" s="235"/>
      <c r="E385" s="236"/>
      <c r="F385" s="235"/>
      <c r="G385" s="237"/>
      <c r="H385" s="238"/>
      <c r="I385" s="239"/>
      <c r="J385" s="240"/>
      <c r="K385" s="241"/>
      <c r="L385" s="241"/>
      <c r="M385" s="241"/>
      <c r="N385" s="241"/>
    </row>
    <row r="386" spans="1:18" outlineLevel="2" x14ac:dyDescent="0.3">
      <c r="A386" s="319" t="s">
        <v>132</v>
      </c>
      <c r="B386" s="320"/>
      <c r="C386" s="320"/>
      <c r="D386" s="320"/>
      <c r="E386" s="320"/>
      <c r="F386" s="320"/>
      <c r="G386" s="320"/>
      <c r="H386" s="320"/>
      <c r="I386" s="320"/>
      <c r="J386" s="320"/>
      <c r="K386" s="320"/>
      <c r="L386" s="320"/>
      <c r="M386" s="321"/>
      <c r="N386" s="242">
        <f>SUM(N383:N384)</f>
        <v>299947.20999999996</v>
      </c>
    </row>
    <row r="387" spans="1:18" outlineLevel="2" x14ac:dyDescent="0.3">
      <c r="A387" s="266"/>
      <c r="B387" s="266"/>
      <c r="C387" s="271"/>
      <c r="D387" s="266"/>
      <c r="E387" s="266"/>
      <c r="F387" s="266"/>
      <c r="G387" s="266"/>
      <c r="H387" s="266"/>
      <c r="I387" s="266"/>
      <c r="J387" s="267"/>
      <c r="K387" s="267"/>
      <c r="L387" s="267"/>
      <c r="M387" s="267"/>
      <c r="N387" s="252"/>
    </row>
    <row r="388" spans="1:18" s="251" customFormat="1" outlineLevel="2" x14ac:dyDescent="0.3">
      <c r="A388" s="251" t="s">
        <v>703</v>
      </c>
      <c r="B388" s="251">
        <v>12352141</v>
      </c>
      <c r="C388" s="304" t="s">
        <v>1080</v>
      </c>
      <c r="D388" s="304"/>
      <c r="E388" s="304"/>
      <c r="F388" s="304"/>
      <c r="J388" s="252"/>
      <c r="K388" s="252"/>
      <c r="L388" s="252"/>
      <c r="M388" s="252"/>
      <c r="N388" s="252"/>
    </row>
    <row r="389" spans="1:18" outlineLevel="2" x14ac:dyDescent="0.3">
      <c r="A389" s="266"/>
      <c r="B389" s="266"/>
      <c r="C389" s="271"/>
      <c r="D389" s="266"/>
      <c r="E389" s="266"/>
      <c r="F389" s="266"/>
      <c r="G389" s="266"/>
      <c r="H389" s="266"/>
      <c r="I389" s="266"/>
      <c r="J389" s="267"/>
      <c r="K389" s="267"/>
      <c r="L389" s="267"/>
      <c r="M389" s="267"/>
      <c r="N389" s="252"/>
    </row>
    <row r="390" spans="1:18" outlineLevel="2" x14ac:dyDescent="0.3">
      <c r="A390" s="307" t="s">
        <v>24</v>
      </c>
      <c r="B390" s="307" t="s">
        <v>25</v>
      </c>
      <c r="C390" s="317" t="s">
        <v>612</v>
      </c>
      <c r="D390" s="307" t="s">
        <v>613</v>
      </c>
      <c r="E390" s="307" t="s">
        <v>27</v>
      </c>
      <c r="F390" s="309" t="s">
        <v>28</v>
      </c>
      <c r="G390" s="309"/>
      <c r="H390" s="309" t="s">
        <v>614</v>
      </c>
      <c r="I390" s="309"/>
      <c r="J390" s="309"/>
      <c r="K390" s="315" t="s">
        <v>615</v>
      </c>
      <c r="L390" s="315" t="s">
        <v>616</v>
      </c>
      <c r="M390" s="315" t="s">
        <v>617</v>
      </c>
      <c r="N390" s="315" t="s">
        <v>618</v>
      </c>
      <c r="O390" s="307" t="s">
        <v>619</v>
      </c>
      <c r="P390" s="307" t="s">
        <v>36</v>
      </c>
      <c r="Q390" s="309" t="s">
        <v>32</v>
      </c>
      <c r="R390" s="309" t="s">
        <v>620</v>
      </c>
    </row>
    <row r="391" spans="1:18" outlineLevel="2" x14ac:dyDescent="0.3">
      <c r="A391" s="308"/>
      <c r="B391" s="308"/>
      <c r="C391" s="318"/>
      <c r="D391" s="308"/>
      <c r="E391" s="308"/>
      <c r="F391" s="253" t="s">
        <v>33</v>
      </c>
      <c r="G391" s="253" t="s">
        <v>34</v>
      </c>
      <c r="H391" s="253" t="s">
        <v>33</v>
      </c>
      <c r="I391" s="253" t="s">
        <v>34</v>
      </c>
      <c r="J391" s="255" t="s">
        <v>35</v>
      </c>
      <c r="K391" s="316"/>
      <c r="L391" s="316"/>
      <c r="M391" s="316"/>
      <c r="N391" s="316"/>
      <c r="O391" s="308"/>
      <c r="P391" s="308"/>
      <c r="Q391" s="309"/>
      <c r="R391" s="309"/>
    </row>
    <row r="392" spans="1:18" ht="27.6" outlineLevel="2" x14ac:dyDescent="0.3">
      <c r="A392" s="254" t="s">
        <v>37</v>
      </c>
      <c r="B392" s="254">
        <v>1</v>
      </c>
      <c r="C392" s="257" t="s">
        <v>1025</v>
      </c>
      <c r="D392" s="229"/>
      <c r="E392" s="269" t="s">
        <v>976</v>
      </c>
      <c r="F392" s="229" t="s">
        <v>1081</v>
      </c>
      <c r="G392" s="230">
        <v>45854</v>
      </c>
      <c r="H392" s="144" t="s">
        <v>1082</v>
      </c>
      <c r="I392" s="231">
        <v>45849</v>
      </c>
      <c r="J392" s="232">
        <v>506462.03</v>
      </c>
      <c r="K392" s="256"/>
      <c r="L392" s="270"/>
      <c r="M392" s="256"/>
      <c r="N392" s="258">
        <f>+J392+K392+L392-M392</f>
        <v>506462.03</v>
      </c>
      <c r="O392" s="254" t="s">
        <v>708</v>
      </c>
      <c r="P392" s="254" t="s">
        <v>709</v>
      </c>
      <c r="Q392" s="253"/>
      <c r="R392" s="144" t="s">
        <v>1083</v>
      </c>
    </row>
    <row r="393" spans="1:18" ht="27.6" outlineLevel="2" x14ac:dyDescent="0.3">
      <c r="A393" s="254"/>
      <c r="B393" s="254"/>
      <c r="C393" s="257" t="s">
        <v>904</v>
      </c>
      <c r="D393" s="229"/>
      <c r="E393" s="269" t="s">
        <v>976</v>
      </c>
      <c r="F393" s="229" t="s">
        <v>1084</v>
      </c>
      <c r="G393" s="230">
        <v>45888</v>
      </c>
      <c r="H393" s="144" t="s">
        <v>1085</v>
      </c>
      <c r="I393" s="231">
        <v>45874</v>
      </c>
      <c r="J393" s="232">
        <v>1081341.95</v>
      </c>
      <c r="K393" s="256"/>
      <c r="L393" s="270">
        <v>23615.63</v>
      </c>
      <c r="M393" s="256"/>
      <c r="N393" s="258">
        <f t="shared" ref="N393:N394" si="26">+J393+K393+L393-M393</f>
        <v>1104957.5799999998</v>
      </c>
      <c r="O393" s="254"/>
      <c r="P393" s="254"/>
      <c r="Q393" s="253"/>
      <c r="R393" s="144" t="s">
        <v>1086</v>
      </c>
    </row>
    <row r="394" spans="1:18" ht="27.6" outlineLevel="2" x14ac:dyDescent="0.3">
      <c r="A394" s="254"/>
      <c r="B394" s="254"/>
      <c r="C394" s="257" t="s">
        <v>936</v>
      </c>
      <c r="D394" s="229"/>
      <c r="E394" s="269" t="s">
        <v>976</v>
      </c>
      <c r="F394" s="229" t="s">
        <v>1087</v>
      </c>
      <c r="G394" s="230">
        <v>45936</v>
      </c>
      <c r="H394" s="144" t="s">
        <v>1088</v>
      </c>
      <c r="I394" s="231">
        <v>45926</v>
      </c>
      <c r="J394" s="232">
        <v>75305.64</v>
      </c>
      <c r="K394" s="256"/>
      <c r="L394" s="270">
        <v>1120.03</v>
      </c>
      <c r="M394" s="256"/>
      <c r="N394" s="258">
        <f t="shared" si="26"/>
        <v>76425.67</v>
      </c>
      <c r="O394" s="254"/>
      <c r="P394" s="254"/>
      <c r="Q394" s="253"/>
      <c r="R394" s="144" t="s">
        <v>1089</v>
      </c>
    </row>
    <row r="395" spans="1:18" outlineLevel="2" x14ac:dyDescent="0.3">
      <c r="A395" s="233"/>
      <c r="B395" s="233"/>
      <c r="C395" s="234"/>
      <c r="D395" s="235"/>
      <c r="E395" s="236"/>
      <c r="F395" s="235"/>
      <c r="G395" s="237"/>
      <c r="H395" s="238"/>
      <c r="I395" s="239"/>
      <c r="J395" s="240"/>
      <c r="K395" s="241"/>
      <c r="L395" s="241"/>
      <c r="M395" s="241"/>
      <c r="N395" s="241"/>
    </row>
    <row r="396" spans="1:18" outlineLevel="2" x14ac:dyDescent="0.3">
      <c r="A396" s="319" t="s">
        <v>132</v>
      </c>
      <c r="B396" s="320"/>
      <c r="C396" s="320"/>
      <c r="D396" s="320"/>
      <c r="E396" s="320"/>
      <c r="F396" s="320"/>
      <c r="G396" s="320"/>
      <c r="H396" s="320"/>
      <c r="I396" s="320"/>
      <c r="J396" s="320"/>
      <c r="K396" s="320"/>
      <c r="L396" s="320"/>
      <c r="M396" s="321"/>
      <c r="N396" s="242">
        <f>SUM(N392:N394)</f>
        <v>1687845.2799999998</v>
      </c>
    </row>
    <row r="397" spans="1:18" outlineLevel="2" x14ac:dyDescent="0.3">
      <c r="A397" s="266"/>
      <c r="B397" s="266"/>
      <c r="C397" s="271"/>
      <c r="D397" s="266"/>
      <c r="E397" s="266"/>
      <c r="F397" s="266"/>
      <c r="G397" s="266"/>
      <c r="H397" s="266"/>
      <c r="I397" s="266"/>
      <c r="J397" s="267"/>
      <c r="K397" s="267"/>
      <c r="L397" s="267"/>
      <c r="M397" s="267"/>
      <c r="N397" s="252"/>
    </row>
    <row r="398" spans="1:18" s="251" customFormat="1" outlineLevel="2" x14ac:dyDescent="0.3">
      <c r="A398" s="251" t="s">
        <v>703</v>
      </c>
      <c r="B398" s="251">
        <v>12352142</v>
      </c>
      <c r="C398" s="304" t="s">
        <v>1090</v>
      </c>
      <c r="D398" s="304"/>
      <c r="E398" s="304"/>
      <c r="F398" s="304"/>
      <c r="J398" s="252"/>
      <c r="K398" s="252"/>
      <c r="L398" s="252"/>
      <c r="M398" s="252"/>
      <c r="N398" s="252"/>
    </row>
    <row r="399" spans="1:18" outlineLevel="2" x14ac:dyDescent="0.3">
      <c r="A399" s="266"/>
      <c r="B399" s="266"/>
      <c r="C399" s="271"/>
      <c r="D399" s="266"/>
      <c r="E399" s="266"/>
      <c r="F399" s="266"/>
      <c r="G399" s="266"/>
      <c r="H399" s="266"/>
      <c r="I399" s="266"/>
      <c r="J399" s="267"/>
      <c r="K399" s="267"/>
      <c r="L399" s="267"/>
      <c r="M399" s="267"/>
      <c r="N399" s="252"/>
    </row>
    <row r="400" spans="1:18" outlineLevel="2" x14ac:dyDescent="0.3">
      <c r="A400" s="307" t="s">
        <v>24</v>
      </c>
      <c r="B400" s="307" t="s">
        <v>25</v>
      </c>
      <c r="C400" s="317" t="s">
        <v>612</v>
      </c>
      <c r="D400" s="307" t="s">
        <v>613</v>
      </c>
      <c r="E400" s="307" t="s">
        <v>27</v>
      </c>
      <c r="F400" s="309" t="s">
        <v>28</v>
      </c>
      <c r="G400" s="309"/>
      <c r="H400" s="309" t="s">
        <v>614</v>
      </c>
      <c r="I400" s="309"/>
      <c r="J400" s="309"/>
      <c r="K400" s="315" t="s">
        <v>615</v>
      </c>
      <c r="L400" s="315" t="s">
        <v>616</v>
      </c>
      <c r="M400" s="315" t="s">
        <v>617</v>
      </c>
      <c r="N400" s="315" t="s">
        <v>618</v>
      </c>
      <c r="O400" s="307" t="s">
        <v>619</v>
      </c>
      <c r="P400" s="307" t="s">
        <v>36</v>
      </c>
      <c r="Q400" s="309" t="s">
        <v>32</v>
      </c>
      <c r="R400" s="309" t="s">
        <v>620</v>
      </c>
    </row>
    <row r="401" spans="1:18" outlineLevel="2" x14ac:dyDescent="0.3">
      <c r="A401" s="308"/>
      <c r="B401" s="308"/>
      <c r="C401" s="318"/>
      <c r="D401" s="308"/>
      <c r="E401" s="308"/>
      <c r="F401" s="253" t="s">
        <v>33</v>
      </c>
      <c r="G401" s="253" t="s">
        <v>34</v>
      </c>
      <c r="H401" s="253" t="s">
        <v>33</v>
      </c>
      <c r="I401" s="253" t="s">
        <v>34</v>
      </c>
      <c r="J401" s="255" t="s">
        <v>35</v>
      </c>
      <c r="K401" s="316"/>
      <c r="L401" s="316"/>
      <c r="M401" s="316"/>
      <c r="N401" s="316"/>
      <c r="O401" s="308"/>
      <c r="P401" s="308"/>
      <c r="Q401" s="309"/>
      <c r="R401" s="309"/>
    </row>
    <row r="402" spans="1:18" ht="27.6" outlineLevel="2" x14ac:dyDescent="0.3">
      <c r="A402" s="254" t="s">
        <v>37</v>
      </c>
      <c r="B402" s="254">
        <v>1</v>
      </c>
      <c r="C402" s="257" t="s">
        <v>1091</v>
      </c>
      <c r="D402" s="229"/>
      <c r="E402" s="269" t="s">
        <v>767</v>
      </c>
      <c r="F402" s="229" t="s">
        <v>1092</v>
      </c>
      <c r="G402" s="230">
        <v>45933</v>
      </c>
      <c r="H402" s="144" t="s">
        <v>1093</v>
      </c>
      <c r="I402" s="231">
        <v>45918</v>
      </c>
      <c r="J402" s="232">
        <v>7868191.7599999998</v>
      </c>
      <c r="K402" s="256"/>
      <c r="L402" s="270"/>
      <c r="M402" s="256"/>
      <c r="N402" s="258">
        <f>+J402+K402+L402-M402</f>
        <v>7868191.7599999998</v>
      </c>
      <c r="O402" s="254" t="s">
        <v>821</v>
      </c>
      <c r="P402" s="254" t="s">
        <v>1002</v>
      </c>
      <c r="Q402" s="253"/>
      <c r="R402" s="144" t="s">
        <v>1094</v>
      </c>
    </row>
    <row r="403" spans="1:18" ht="27.6" outlineLevel="2" x14ac:dyDescent="0.3">
      <c r="A403" s="254"/>
      <c r="B403" s="254"/>
      <c r="C403" s="257" t="s">
        <v>908</v>
      </c>
      <c r="D403" s="229"/>
      <c r="E403" s="269" t="s">
        <v>767</v>
      </c>
      <c r="F403" s="229" t="s">
        <v>1095</v>
      </c>
      <c r="G403" s="230">
        <v>46008</v>
      </c>
      <c r="H403" s="144" t="s">
        <v>1096</v>
      </c>
      <c r="I403" s="231">
        <v>46007</v>
      </c>
      <c r="J403" s="232">
        <v>2583325.37</v>
      </c>
      <c r="K403" s="256"/>
      <c r="L403" s="270">
        <v>55240.92</v>
      </c>
      <c r="M403" s="256"/>
      <c r="N403" s="258">
        <f t="shared" ref="N403:N404" si="27">+J403+K403+L403-M403</f>
        <v>2638566.29</v>
      </c>
      <c r="O403" s="254"/>
      <c r="P403" s="254"/>
      <c r="Q403" s="253"/>
      <c r="R403" s="144" t="s">
        <v>1097</v>
      </c>
    </row>
    <row r="404" spans="1:18" ht="27.6" outlineLevel="2" x14ac:dyDescent="0.3">
      <c r="A404" s="254"/>
      <c r="B404" s="254"/>
      <c r="C404" s="257" t="s">
        <v>904</v>
      </c>
      <c r="D404" s="229"/>
      <c r="E404" s="269" t="s">
        <v>767</v>
      </c>
      <c r="F404" s="229" t="s">
        <v>1098</v>
      </c>
      <c r="G404" s="230">
        <v>46008</v>
      </c>
      <c r="H404" s="144" t="s">
        <v>1099</v>
      </c>
      <c r="I404" s="231">
        <v>46005</v>
      </c>
      <c r="J404" s="232">
        <v>1461965.76</v>
      </c>
      <c r="K404" s="256"/>
      <c r="L404" s="270">
        <v>31262.16</v>
      </c>
      <c r="M404" s="256"/>
      <c r="N404" s="258">
        <f t="shared" si="27"/>
        <v>1493227.92</v>
      </c>
      <c r="O404" s="254"/>
      <c r="P404" s="254"/>
      <c r="Q404" s="253"/>
      <c r="R404" s="144" t="s">
        <v>1100</v>
      </c>
    </row>
    <row r="405" spans="1:18" outlineLevel="2" x14ac:dyDescent="0.3">
      <c r="A405" s="233"/>
      <c r="B405" s="233"/>
      <c r="C405" s="234"/>
      <c r="D405" s="235"/>
      <c r="E405" s="236"/>
      <c r="F405" s="235"/>
      <c r="G405" s="237"/>
      <c r="H405" s="238"/>
      <c r="I405" s="239"/>
      <c r="J405" s="240"/>
      <c r="K405" s="241"/>
      <c r="L405" s="241"/>
      <c r="M405" s="241"/>
      <c r="N405" s="241"/>
    </row>
    <row r="406" spans="1:18" outlineLevel="2" x14ac:dyDescent="0.3">
      <c r="A406" s="319" t="s">
        <v>132</v>
      </c>
      <c r="B406" s="320"/>
      <c r="C406" s="320"/>
      <c r="D406" s="320"/>
      <c r="E406" s="320"/>
      <c r="F406" s="320"/>
      <c r="G406" s="320"/>
      <c r="H406" s="320"/>
      <c r="I406" s="320"/>
      <c r="J406" s="320"/>
      <c r="K406" s="320"/>
      <c r="L406" s="320"/>
      <c r="M406" s="321"/>
      <c r="N406" s="242">
        <f>SUM(N402:N404)</f>
        <v>11999985.970000001</v>
      </c>
    </row>
    <row r="407" spans="1:18" outlineLevel="2" x14ac:dyDescent="0.3">
      <c r="A407" s="266"/>
      <c r="B407" s="266"/>
      <c r="C407" s="271"/>
      <c r="D407" s="266"/>
      <c r="E407" s="266"/>
      <c r="F407" s="266"/>
      <c r="G407" s="266"/>
      <c r="H407" s="266"/>
      <c r="I407" s="266"/>
      <c r="J407" s="267"/>
      <c r="K407" s="267"/>
      <c r="L407" s="267"/>
      <c r="M407" s="267"/>
      <c r="N407" s="252"/>
    </row>
    <row r="408" spans="1:18" s="251" customFormat="1" outlineLevel="2" x14ac:dyDescent="0.3">
      <c r="A408" s="251" t="s">
        <v>703</v>
      </c>
      <c r="B408" s="251">
        <v>12352143</v>
      </c>
      <c r="C408" s="304" t="s">
        <v>1101</v>
      </c>
      <c r="D408" s="304"/>
      <c r="E408" s="304"/>
      <c r="F408" s="304"/>
      <c r="J408" s="252"/>
      <c r="K408" s="252"/>
      <c r="L408" s="252"/>
      <c r="M408" s="252"/>
      <c r="N408" s="252"/>
    </row>
    <row r="409" spans="1:18" outlineLevel="2" x14ac:dyDescent="0.3">
      <c r="A409" s="266"/>
      <c r="B409" s="266"/>
      <c r="C409" s="271"/>
      <c r="D409" s="266"/>
      <c r="E409" s="266"/>
      <c r="F409" s="266"/>
      <c r="G409" s="266"/>
      <c r="H409" s="266"/>
      <c r="I409" s="266"/>
      <c r="J409" s="267"/>
      <c r="K409" s="267"/>
      <c r="L409" s="267"/>
      <c r="M409" s="267"/>
      <c r="N409" s="252"/>
    </row>
    <row r="410" spans="1:18" outlineLevel="2" x14ac:dyDescent="0.3">
      <c r="A410" s="307" t="s">
        <v>24</v>
      </c>
      <c r="B410" s="307" t="s">
        <v>25</v>
      </c>
      <c r="C410" s="317" t="s">
        <v>612</v>
      </c>
      <c r="D410" s="307" t="s">
        <v>613</v>
      </c>
      <c r="E410" s="307" t="s">
        <v>27</v>
      </c>
      <c r="F410" s="309" t="s">
        <v>28</v>
      </c>
      <c r="G410" s="309"/>
      <c r="H410" s="309" t="s">
        <v>614</v>
      </c>
      <c r="I410" s="309"/>
      <c r="J410" s="309"/>
      <c r="K410" s="315" t="s">
        <v>615</v>
      </c>
      <c r="L410" s="315" t="s">
        <v>616</v>
      </c>
      <c r="M410" s="315" t="s">
        <v>617</v>
      </c>
      <c r="N410" s="315" t="s">
        <v>618</v>
      </c>
      <c r="O410" s="307" t="s">
        <v>619</v>
      </c>
      <c r="P410" s="307" t="s">
        <v>36</v>
      </c>
      <c r="Q410" s="309" t="s">
        <v>32</v>
      </c>
      <c r="R410" s="309" t="s">
        <v>620</v>
      </c>
    </row>
    <row r="411" spans="1:18" outlineLevel="2" x14ac:dyDescent="0.3">
      <c r="A411" s="308"/>
      <c r="B411" s="308"/>
      <c r="C411" s="318"/>
      <c r="D411" s="308"/>
      <c r="E411" s="308"/>
      <c r="F411" s="253" t="s">
        <v>33</v>
      </c>
      <c r="G411" s="253" t="s">
        <v>34</v>
      </c>
      <c r="H411" s="253" t="s">
        <v>33</v>
      </c>
      <c r="I411" s="253" t="s">
        <v>34</v>
      </c>
      <c r="J411" s="255" t="s">
        <v>35</v>
      </c>
      <c r="K411" s="316"/>
      <c r="L411" s="316"/>
      <c r="M411" s="316"/>
      <c r="N411" s="316"/>
      <c r="O411" s="308"/>
      <c r="P411" s="308"/>
      <c r="Q411" s="309"/>
      <c r="R411" s="309"/>
    </row>
    <row r="412" spans="1:18" ht="27.6" outlineLevel="2" x14ac:dyDescent="0.3">
      <c r="A412" s="254" t="s">
        <v>37</v>
      </c>
      <c r="B412" s="254">
        <v>1</v>
      </c>
      <c r="C412" s="257" t="s">
        <v>1102</v>
      </c>
      <c r="D412" s="229"/>
      <c r="E412" s="269" t="s">
        <v>799</v>
      </c>
      <c r="F412" s="229" t="s">
        <v>1103</v>
      </c>
      <c r="G412" s="230">
        <v>45937</v>
      </c>
      <c r="H412" s="144" t="s">
        <v>1104</v>
      </c>
      <c r="I412" s="231">
        <v>45931</v>
      </c>
      <c r="J412" s="232">
        <v>4000000</v>
      </c>
      <c r="K412" s="256"/>
      <c r="L412" s="270"/>
      <c r="M412" s="256"/>
      <c r="N412" s="258">
        <f>+J412+K412+L412-M412</f>
        <v>4000000</v>
      </c>
      <c r="O412" s="254" t="s">
        <v>708</v>
      </c>
      <c r="P412" s="254" t="s">
        <v>709</v>
      </c>
      <c r="Q412" s="253"/>
      <c r="R412" s="144" t="s">
        <v>1105</v>
      </c>
    </row>
    <row r="413" spans="1:18" ht="27.6" outlineLevel="2" x14ac:dyDescent="0.3">
      <c r="A413" s="254"/>
      <c r="B413" s="254"/>
      <c r="C413" s="257" t="s">
        <v>957</v>
      </c>
      <c r="D413" s="229"/>
      <c r="E413" s="269" t="s">
        <v>799</v>
      </c>
      <c r="F413" s="229" t="s">
        <v>1106</v>
      </c>
      <c r="G413" s="230">
        <v>46008</v>
      </c>
      <c r="H413" s="144" t="s">
        <v>1107</v>
      </c>
      <c r="I413" s="231">
        <v>46003</v>
      </c>
      <c r="J413" s="232">
        <v>930801.33</v>
      </c>
      <c r="K413" s="256"/>
      <c r="L413" s="270">
        <v>28105.9</v>
      </c>
      <c r="M413" s="256"/>
      <c r="N413" s="258">
        <f t="shared" ref="N413:N414" si="28">+J413+K413+L413-M413</f>
        <v>958907.23</v>
      </c>
      <c r="O413" s="254"/>
      <c r="P413" s="254"/>
      <c r="Q413" s="253"/>
      <c r="R413" s="144" t="s">
        <v>1108</v>
      </c>
    </row>
    <row r="414" spans="1:18" ht="27.6" outlineLevel="2" x14ac:dyDescent="0.3">
      <c r="A414" s="254"/>
      <c r="B414" s="254"/>
      <c r="C414" s="257" t="s">
        <v>1004</v>
      </c>
      <c r="D414" s="229"/>
      <c r="E414" s="269" t="s">
        <v>799</v>
      </c>
      <c r="F414" s="229" t="s">
        <v>1109</v>
      </c>
      <c r="G414" s="230">
        <v>46008</v>
      </c>
      <c r="H414" s="144" t="s">
        <v>1110</v>
      </c>
      <c r="I414" s="231">
        <v>46003</v>
      </c>
      <c r="J414" s="232">
        <v>2469778.9700000002</v>
      </c>
      <c r="K414" s="256"/>
      <c r="L414" s="270">
        <v>74575.92</v>
      </c>
      <c r="M414" s="256"/>
      <c r="N414" s="258">
        <f t="shared" si="28"/>
        <v>2544354.89</v>
      </c>
      <c r="O414" s="254"/>
      <c r="P414" s="254"/>
      <c r="Q414" s="253"/>
      <c r="R414" s="260" t="s">
        <v>1111</v>
      </c>
    </row>
    <row r="415" spans="1:18" outlineLevel="2" x14ac:dyDescent="0.3">
      <c r="A415" s="233"/>
      <c r="B415" s="233"/>
      <c r="C415" s="234"/>
      <c r="D415" s="235"/>
      <c r="E415" s="236"/>
      <c r="F415" s="235"/>
      <c r="G415" s="237"/>
      <c r="H415" s="238"/>
      <c r="I415" s="239"/>
      <c r="J415" s="240"/>
      <c r="K415" s="241"/>
      <c r="L415" s="241"/>
      <c r="M415" s="241"/>
      <c r="N415" s="241"/>
    </row>
    <row r="416" spans="1:18" outlineLevel="2" x14ac:dyDescent="0.3">
      <c r="A416" s="319" t="s">
        <v>132</v>
      </c>
      <c r="B416" s="320"/>
      <c r="C416" s="320"/>
      <c r="D416" s="320"/>
      <c r="E416" s="320"/>
      <c r="F416" s="320"/>
      <c r="G416" s="320"/>
      <c r="H416" s="320"/>
      <c r="I416" s="320"/>
      <c r="J416" s="320"/>
      <c r="K416" s="320"/>
      <c r="L416" s="320"/>
      <c r="M416" s="321"/>
      <c r="N416" s="242">
        <f>SUM(N412:N414)</f>
        <v>7503262.120000001</v>
      </c>
    </row>
    <row r="417" spans="1:18" outlineLevel="2" x14ac:dyDescent="0.3">
      <c r="A417" s="266"/>
      <c r="B417" s="266"/>
      <c r="C417" s="271"/>
      <c r="D417" s="266"/>
      <c r="E417" s="266"/>
      <c r="F417" s="266"/>
      <c r="G417" s="266"/>
      <c r="H417" s="266"/>
      <c r="I417" s="266"/>
      <c r="J417" s="267"/>
      <c r="K417" s="267"/>
      <c r="L417" s="267"/>
      <c r="M417" s="267"/>
      <c r="N417" s="252"/>
    </row>
    <row r="418" spans="1:18" s="251" customFormat="1" outlineLevel="2" x14ac:dyDescent="0.3">
      <c r="A418" s="251" t="s">
        <v>703</v>
      </c>
      <c r="B418" s="251">
        <v>12352144</v>
      </c>
      <c r="C418" s="304" t="s">
        <v>1112</v>
      </c>
      <c r="D418" s="304"/>
      <c r="E418" s="304"/>
      <c r="F418" s="304"/>
      <c r="J418" s="252"/>
      <c r="K418" s="252"/>
      <c r="L418" s="252"/>
      <c r="M418" s="252"/>
      <c r="N418" s="252"/>
    </row>
    <row r="419" spans="1:18" outlineLevel="2" x14ac:dyDescent="0.3">
      <c r="A419" s="266"/>
      <c r="B419" s="266"/>
      <c r="C419" s="271"/>
      <c r="D419" s="266"/>
      <c r="E419" s="266"/>
      <c r="F419" s="266"/>
      <c r="G419" s="266"/>
      <c r="H419" s="266"/>
      <c r="I419" s="266"/>
      <c r="J419" s="267"/>
      <c r="K419" s="267"/>
      <c r="L419" s="267"/>
      <c r="M419" s="267"/>
      <c r="N419" s="252"/>
    </row>
    <row r="420" spans="1:18" outlineLevel="2" x14ac:dyDescent="0.3">
      <c r="A420" s="307" t="s">
        <v>24</v>
      </c>
      <c r="B420" s="307" t="s">
        <v>25</v>
      </c>
      <c r="C420" s="317" t="s">
        <v>612</v>
      </c>
      <c r="D420" s="307" t="s">
        <v>613</v>
      </c>
      <c r="E420" s="307" t="s">
        <v>27</v>
      </c>
      <c r="F420" s="309" t="s">
        <v>28</v>
      </c>
      <c r="G420" s="309"/>
      <c r="H420" s="309" t="s">
        <v>614</v>
      </c>
      <c r="I420" s="309"/>
      <c r="J420" s="309"/>
      <c r="K420" s="315" t="s">
        <v>615</v>
      </c>
      <c r="L420" s="315" t="s">
        <v>616</v>
      </c>
      <c r="M420" s="315" t="s">
        <v>617</v>
      </c>
      <c r="N420" s="315" t="s">
        <v>618</v>
      </c>
      <c r="O420" s="307" t="s">
        <v>619</v>
      </c>
      <c r="P420" s="307" t="s">
        <v>36</v>
      </c>
      <c r="Q420" s="309" t="s">
        <v>32</v>
      </c>
      <c r="R420" s="309" t="s">
        <v>620</v>
      </c>
    </row>
    <row r="421" spans="1:18" outlineLevel="2" x14ac:dyDescent="0.3">
      <c r="A421" s="308"/>
      <c r="B421" s="308"/>
      <c r="C421" s="318"/>
      <c r="D421" s="308"/>
      <c r="E421" s="308"/>
      <c r="F421" s="253" t="s">
        <v>33</v>
      </c>
      <c r="G421" s="253" t="s">
        <v>34</v>
      </c>
      <c r="H421" s="253" t="s">
        <v>33</v>
      </c>
      <c r="I421" s="253" t="s">
        <v>34</v>
      </c>
      <c r="J421" s="255" t="s">
        <v>35</v>
      </c>
      <c r="K421" s="316"/>
      <c r="L421" s="316"/>
      <c r="M421" s="316"/>
      <c r="N421" s="316"/>
      <c r="O421" s="308"/>
      <c r="P421" s="308"/>
      <c r="Q421" s="309"/>
      <c r="R421" s="309"/>
    </row>
    <row r="422" spans="1:18" ht="27.6" outlineLevel="2" x14ac:dyDescent="0.3">
      <c r="A422" s="254" t="s">
        <v>37</v>
      </c>
      <c r="B422" s="254">
        <v>1</v>
      </c>
      <c r="C422" s="257" t="s">
        <v>1113</v>
      </c>
      <c r="D422" s="229"/>
      <c r="E422" s="269" t="s">
        <v>799</v>
      </c>
      <c r="F422" s="229" t="s">
        <v>1114</v>
      </c>
      <c r="G422" s="230">
        <v>45881</v>
      </c>
      <c r="H422" s="144" t="s">
        <v>1115</v>
      </c>
      <c r="I422" s="231">
        <v>45873</v>
      </c>
      <c r="J422" s="232">
        <v>440604.14</v>
      </c>
      <c r="K422" s="256"/>
      <c r="L422" s="256"/>
      <c r="M422" s="256"/>
      <c r="N422" s="270">
        <f>+J422+K422+L422-M422</f>
        <v>440604.14</v>
      </c>
      <c r="O422" s="254" t="s">
        <v>821</v>
      </c>
      <c r="P422" s="254" t="s">
        <v>709</v>
      </c>
      <c r="Q422" s="253"/>
      <c r="R422" s="144" t="s">
        <v>1116</v>
      </c>
    </row>
    <row r="423" spans="1:18" ht="27.6" outlineLevel="2" x14ac:dyDescent="0.3">
      <c r="A423" s="254"/>
      <c r="B423" s="254"/>
      <c r="C423" s="257" t="s">
        <v>904</v>
      </c>
      <c r="D423" s="229"/>
      <c r="E423" s="269" t="s">
        <v>799</v>
      </c>
      <c r="F423" s="229" t="s">
        <v>1117</v>
      </c>
      <c r="G423" s="230">
        <v>45929</v>
      </c>
      <c r="H423" s="144" t="s">
        <v>1118</v>
      </c>
      <c r="I423" s="231">
        <v>45917</v>
      </c>
      <c r="J423" s="232">
        <v>307236.64</v>
      </c>
      <c r="K423" s="256"/>
      <c r="L423" s="270">
        <v>6569.84</v>
      </c>
      <c r="M423" s="256"/>
      <c r="N423" s="270">
        <f t="shared" ref="N423:N428" si="29">+J423+K423+L423-M423</f>
        <v>313806.48000000004</v>
      </c>
      <c r="O423" s="254"/>
      <c r="P423" s="254"/>
      <c r="Q423" s="253"/>
      <c r="R423" s="144" t="s">
        <v>1119</v>
      </c>
    </row>
    <row r="424" spans="1:18" ht="27.6" outlineLevel="2" x14ac:dyDescent="0.3">
      <c r="A424" s="254"/>
      <c r="B424" s="254"/>
      <c r="C424" s="257" t="s">
        <v>1004</v>
      </c>
      <c r="D424" s="229"/>
      <c r="E424" s="269" t="s">
        <v>799</v>
      </c>
      <c r="F424" s="229" t="s">
        <v>1120</v>
      </c>
      <c r="G424" s="230">
        <v>45938</v>
      </c>
      <c r="H424" s="144" t="s">
        <v>1121</v>
      </c>
      <c r="I424" s="231">
        <v>45931</v>
      </c>
      <c r="J424" s="232">
        <v>233574.51</v>
      </c>
      <c r="K424" s="256"/>
      <c r="L424" s="270">
        <v>4994.67</v>
      </c>
      <c r="M424" s="256"/>
      <c r="N424" s="270">
        <f t="shared" si="29"/>
        <v>238569.18000000002</v>
      </c>
      <c r="O424" s="254"/>
      <c r="P424" s="254"/>
      <c r="Q424" s="253"/>
      <c r="R424" s="144" t="s">
        <v>1122</v>
      </c>
    </row>
    <row r="425" spans="1:18" ht="27.6" outlineLevel="2" x14ac:dyDescent="0.3">
      <c r="A425" s="254"/>
      <c r="B425" s="254"/>
      <c r="C425" s="257" t="s">
        <v>912</v>
      </c>
      <c r="D425" s="229"/>
      <c r="E425" s="269" t="s">
        <v>799</v>
      </c>
      <c r="F425" s="229" t="s">
        <v>1123</v>
      </c>
      <c r="G425" s="230">
        <v>45967</v>
      </c>
      <c r="H425" s="144" t="s">
        <v>1124</v>
      </c>
      <c r="I425" s="231">
        <v>45954</v>
      </c>
      <c r="J425" s="232">
        <v>197068.22</v>
      </c>
      <c r="K425" s="256"/>
      <c r="L425" s="270">
        <v>4214.04</v>
      </c>
      <c r="M425" s="256"/>
      <c r="N425" s="270">
        <f t="shared" si="29"/>
        <v>201282.26</v>
      </c>
      <c r="O425" s="254"/>
      <c r="P425" s="254"/>
      <c r="Q425" s="253"/>
      <c r="R425" s="144" t="s">
        <v>1125</v>
      </c>
    </row>
    <row r="426" spans="1:18" ht="27.6" outlineLevel="2" x14ac:dyDescent="0.3">
      <c r="A426" s="254"/>
      <c r="B426" s="254"/>
      <c r="C426" s="257" t="s">
        <v>916</v>
      </c>
      <c r="D426" s="229"/>
      <c r="E426" s="269" t="s">
        <v>799</v>
      </c>
      <c r="F426" s="229" t="s">
        <v>1126</v>
      </c>
      <c r="G426" s="230">
        <v>45982</v>
      </c>
      <c r="H426" s="144" t="s">
        <v>1127</v>
      </c>
      <c r="I426" s="231">
        <v>45979</v>
      </c>
      <c r="J426" s="232">
        <v>144902.63</v>
      </c>
      <c r="K426" s="256"/>
      <c r="L426" s="270">
        <v>3098.54</v>
      </c>
      <c r="M426" s="256"/>
      <c r="N426" s="270">
        <f t="shared" si="29"/>
        <v>148001.17000000001</v>
      </c>
      <c r="O426" s="254"/>
      <c r="P426" s="254"/>
      <c r="Q426" s="253"/>
      <c r="R426" s="144" t="s">
        <v>1128</v>
      </c>
    </row>
    <row r="427" spans="1:18" ht="27.6" outlineLevel="2" x14ac:dyDescent="0.3">
      <c r="A427" s="254"/>
      <c r="B427" s="254"/>
      <c r="C427" s="257" t="s">
        <v>1014</v>
      </c>
      <c r="D427" s="229"/>
      <c r="E427" s="269" t="s">
        <v>799</v>
      </c>
      <c r="F427" s="229" t="s">
        <v>1129</v>
      </c>
      <c r="G427" s="230">
        <v>45986</v>
      </c>
      <c r="H427" s="144" t="s">
        <v>1130</v>
      </c>
      <c r="I427" s="231">
        <v>45979</v>
      </c>
      <c r="J427" s="232">
        <v>10827.43</v>
      </c>
      <c r="K427" s="256"/>
      <c r="L427" s="270">
        <v>966.85</v>
      </c>
      <c r="M427" s="256"/>
      <c r="N427" s="270">
        <f t="shared" si="29"/>
        <v>11794.28</v>
      </c>
      <c r="O427" s="254"/>
      <c r="P427" s="254"/>
      <c r="Q427" s="253"/>
      <c r="R427" s="144" t="s">
        <v>1131</v>
      </c>
    </row>
    <row r="428" spans="1:18" ht="27.6" outlineLevel="2" x14ac:dyDescent="0.3">
      <c r="A428" s="254"/>
      <c r="B428" s="254"/>
      <c r="C428" s="257" t="s">
        <v>1132</v>
      </c>
      <c r="D428" s="229"/>
      <c r="E428" s="269" t="s">
        <v>799</v>
      </c>
      <c r="F428" s="229" t="s">
        <v>1133</v>
      </c>
      <c r="G428" s="230">
        <v>46013</v>
      </c>
      <c r="H428" s="144" t="s">
        <v>1134</v>
      </c>
      <c r="I428" s="231">
        <v>46007</v>
      </c>
      <c r="J428" s="232">
        <v>95029.79</v>
      </c>
      <c r="K428" s="256"/>
      <c r="L428" s="270">
        <v>1413.39</v>
      </c>
      <c r="M428" s="256"/>
      <c r="N428" s="270">
        <f t="shared" si="29"/>
        <v>96443.18</v>
      </c>
      <c r="O428" s="254"/>
      <c r="P428" s="254"/>
      <c r="Q428" s="253"/>
      <c r="R428" s="144" t="s">
        <v>1135</v>
      </c>
    </row>
    <row r="429" spans="1:18" outlineLevel="2" x14ac:dyDescent="0.3">
      <c r="A429" s="233"/>
      <c r="B429" s="233"/>
      <c r="C429" s="234"/>
      <c r="D429" s="235"/>
      <c r="E429" s="236"/>
      <c r="F429" s="235"/>
      <c r="G429" s="237"/>
      <c r="H429" s="238"/>
      <c r="I429" s="239"/>
      <c r="J429" s="240"/>
      <c r="K429" s="241"/>
      <c r="L429" s="241"/>
      <c r="M429" s="241"/>
      <c r="N429" s="241"/>
    </row>
    <row r="430" spans="1:18" outlineLevel="2" x14ac:dyDescent="0.3">
      <c r="A430" s="319" t="s">
        <v>132</v>
      </c>
      <c r="B430" s="320"/>
      <c r="C430" s="320"/>
      <c r="D430" s="320"/>
      <c r="E430" s="320"/>
      <c r="F430" s="320"/>
      <c r="G430" s="320"/>
      <c r="H430" s="320"/>
      <c r="I430" s="320"/>
      <c r="J430" s="320"/>
      <c r="K430" s="320"/>
      <c r="L430" s="320"/>
      <c r="M430" s="321"/>
      <c r="N430" s="242">
        <f>SUM(N422:N428)</f>
        <v>1450500.69</v>
      </c>
    </row>
    <row r="431" spans="1:18" outlineLevel="2" x14ac:dyDescent="0.3">
      <c r="A431" s="266"/>
      <c r="B431" s="266"/>
      <c r="C431" s="271"/>
      <c r="D431" s="266"/>
      <c r="E431" s="266"/>
      <c r="F431" s="266"/>
      <c r="G431" s="266"/>
      <c r="H431" s="266"/>
      <c r="I431" s="266"/>
      <c r="J431" s="267"/>
      <c r="K431" s="267"/>
      <c r="L431" s="267"/>
      <c r="M431" s="267"/>
      <c r="N431" s="252"/>
    </row>
    <row r="432" spans="1:18" s="251" customFormat="1" outlineLevel="2" x14ac:dyDescent="0.3">
      <c r="A432" s="251" t="s">
        <v>703</v>
      </c>
      <c r="B432" s="251">
        <v>12352145</v>
      </c>
      <c r="C432" s="304" t="s">
        <v>1136</v>
      </c>
      <c r="D432" s="304"/>
      <c r="E432" s="304"/>
      <c r="F432" s="304"/>
      <c r="J432" s="252"/>
      <c r="K432" s="252"/>
      <c r="L432" s="252"/>
      <c r="M432" s="252"/>
      <c r="N432" s="252"/>
    </row>
    <row r="433" spans="1:18" outlineLevel="2" x14ac:dyDescent="0.3">
      <c r="A433" s="266"/>
      <c r="B433" s="266"/>
      <c r="C433" s="271"/>
      <c r="D433" s="266"/>
      <c r="E433" s="266"/>
      <c r="F433" s="266"/>
      <c r="G433" s="266"/>
      <c r="H433" s="266"/>
      <c r="I433" s="266"/>
      <c r="J433" s="267"/>
      <c r="K433" s="267"/>
      <c r="L433" s="267"/>
      <c r="M433" s="267"/>
      <c r="N433" s="252"/>
    </row>
    <row r="434" spans="1:18" outlineLevel="2" x14ac:dyDescent="0.3">
      <c r="A434" s="307" t="s">
        <v>24</v>
      </c>
      <c r="B434" s="307" t="s">
        <v>25</v>
      </c>
      <c r="C434" s="317" t="s">
        <v>612</v>
      </c>
      <c r="D434" s="307" t="s">
        <v>613</v>
      </c>
      <c r="E434" s="307" t="s">
        <v>27</v>
      </c>
      <c r="F434" s="309" t="s">
        <v>28</v>
      </c>
      <c r="G434" s="309"/>
      <c r="H434" s="309" t="s">
        <v>614</v>
      </c>
      <c r="I434" s="309"/>
      <c r="J434" s="309"/>
      <c r="K434" s="315" t="s">
        <v>615</v>
      </c>
      <c r="L434" s="315" t="s">
        <v>616</v>
      </c>
      <c r="M434" s="315" t="s">
        <v>617</v>
      </c>
      <c r="N434" s="315" t="s">
        <v>618</v>
      </c>
      <c r="O434" s="307" t="s">
        <v>619</v>
      </c>
      <c r="P434" s="307" t="s">
        <v>36</v>
      </c>
      <c r="Q434" s="309" t="s">
        <v>32</v>
      </c>
      <c r="R434" s="309" t="s">
        <v>620</v>
      </c>
    </row>
    <row r="435" spans="1:18" outlineLevel="2" x14ac:dyDescent="0.3">
      <c r="A435" s="308"/>
      <c r="B435" s="308"/>
      <c r="C435" s="318"/>
      <c r="D435" s="308"/>
      <c r="E435" s="308"/>
      <c r="F435" s="253" t="s">
        <v>33</v>
      </c>
      <c r="G435" s="253" t="s">
        <v>34</v>
      </c>
      <c r="H435" s="253" t="s">
        <v>33</v>
      </c>
      <c r="I435" s="253" t="s">
        <v>34</v>
      </c>
      <c r="J435" s="255" t="s">
        <v>35</v>
      </c>
      <c r="K435" s="316"/>
      <c r="L435" s="316"/>
      <c r="M435" s="316"/>
      <c r="N435" s="316"/>
      <c r="O435" s="308"/>
      <c r="P435" s="308"/>
      <c r="Q435" s="309"/>
      <c r="R435" s="309"/>
    </row>
    <row r="436" spans="1:18" ht="27.6" outlineLevel="2" x14ac:dyDescent="0.3">
      <c r="A436" s="254" t="s">
        <v>37</v>
      </c>
      <c r="B436" s="254">
        <v>1</v>
      </c>
      <c r="C436" s="257" t="s">
        <v>1137</v>
      </c>
      <c r="D436" s="229"/>
      <c r="E436" s="269" t="s">
        <v>799</v>
      </c>
      <c r="F436" s="229" t="s">
        <v>1138</v>
      </c>
      <c r="G436" s="230">
        <v>45881</v>
      </c>
      <c r="H436" s="144">
        <v>50071</v>
      </c>
      <c r="I436" s="231">
        <v>45874</v>
      </c>
      <c r="J436" s="232">
        <v>1049527.8999999999</v>
      </c>
      <c r="K436" s="256"/>
      <c r="L436" s="256"/>
      <c r="M436" s="256"/>
      <c r="N436" s="270">
        <f>+J436+K436+L436-M436</f>
        <v>1049527.8999999999</v>
      </c>
      <c r="O436" s="254" t="s">
        <v>821</v>
      </c>
      <c r="P436" s="254" t="s">
        <v>1002</v>
      </c>
      <c r="Q436" s="253"/>
      <c r="R436" s="144" t="s">
        <v>1135</v>
      </c>
    </row>
    <row r="437" spans="1:18" ht="27.6" outlineLevel="2" x14ac:dyDescent="0.3">
      <c r="A437" s="254"/>
      <c r="B437" s="254"/>
      <c r="C437" s="257" t="s">
        <v>904</v>
      </c>
      <c r="D437" s="229"/>
      <c r="E437" s="269" t="s">
        <v>799</v>
      </c>
      <c r="F437" s="229" t="s">
        <v>1139</v>
      </c>
      <c r="G437" s="230">
        <v>45925</v>
      </c>
      <c r="H437" s="144" t="s">
        <v>1140</v>
      </c>
      <c r="I437" s="231">
        <v>45917</v>
      </c>
      <c r="J437" s="232">
        <v>307927.78999999998</v>
      </c>
      <c r="K437" s="256"/>
      <c r="L437" s="270">
        <v>6584.62</v>
      </c>
      <c r="M437" s="256"/>
      <c r="N437" s="270">
        <f t="shared" ref="N437:N442" si="30">+J437+K437+L437-M437</f>
        <v>314512.40999999997</v>
      </c>
      <c r="O437" s="254"/>
      <c r="P437" s="254"/>
      <c r="Q437" s="253"/>
      <c r="R437" s="144" t="s">
        <v>1141</v>
      </c>
    </row>
    <row r="438" spans="1:18" ht="27.6" outlineLevel="2" x14ac:dyDescent="0.3">
      <c r="A438" s="254"/>
      <c r="B438" s="254"/>
      <c r="C438" s="257" t="s">
        <v>1004</v>
      </c>
      <c r="D438" s="229"/>
      <c r="E438" s="269" t="s">
        <v>799</v>
      </c>
      <c r="F438" s="229" t="s">
        <v>1142</v>
      </c>
      <c r="G438" s="230">
        <v>45938</v>
      </c>
      <c r="H438" s="144" t="s">
        <v>1143</v>
      </c>
      <c r="I438" s="231">
        <v>45931</v>
      </c>
      <c r="J438" s="232">
        <v>1285251.98</v>
      </c>
      <c r="K438" s="256"/>
      <c r="L438" s="270">
        <v>27483.38</v>
      </c>
      <c r="M438" s="256"/>
      <c r="N438" s="270">
        <f t="shared" si="30"/>
        <v>1312735.3599999999</v>
      </c>
      <c r="O438" s="254"/>
      <c r="P438" s="254"/>
      <c r="Q438" s="253"/>
      <c r="R438" s="144" t="s">
        <v>1144</v>
      </c>
    </row>
    <row r="439" spans="1:18" ht="27.6" outlineLevel="2" x14ac:dyDescent="0.3">
      <c r="A439" s="254"/>
      <c r="B439" s="254"/>
      <c r="C439" s="257" t="s">
        <v>912</v>
      </c>
      <c r="D439" s="229"/>
      <c r="E439" s="269" t="s">
        <v>799</v>
      </c>
      <c r="F439" s="229" t="s">
        <v>1145</v>
      </c>
      <c r="G439" s="230">
        <v>45968</v>
      </c>
      <c r="H439" s="144" t="s">
        <v>1146</v>
      </c>
      <c r="I439" s="231">
        <v>45957</v>
      </c>
      <c r="J439" s="232">
        <v>250277.92</v>
      </c>
      <c r="K439" s="256"/>
      <c r="L439" s="270">
        <v>5351.85</v>
      </c>
      <c r="M439" s="256"/>
      <c r="N439" s="270">
        <f t="shared" si="30"/>
        <v>255629.77000000002</v>
      </c>
      <c r="O439" s="254"/>
      <c r="P439" s="254"/>
      <c r="Q439" s="253"/>
      <c r="R439" s="144" t="s">
        <v>1147</v>
      </c>
    </row>
    <row r="440" spans="1:18" ht="27.6" outlineLevel="2" x14ac:dyDescent="0.3">
      <c r="A440" s="254"/>
      <c r="B440" s="254"/>
      <c r="C440" s="257" t="s">
        <v>916</v>
      </c>
      <c r="D440" s="229"/>
      <c r="E440" s="269" t="s">
        <v>799</v>
      </c>
      <c r="F440" s="229" t="s">
        <v>1148</v>
      </c>
      <c r="G440" s="230">
        <v>45995</v>
      </c>
      <c r="H440" s="144" t="s">
        <v>1149</v>
      </c>
      <c r="I440" s="231">
        <v>45987</v>
      </c>
      <c r="J440" s="232">
        <v>503953.34</v>
      </c>
      <c r="K440" s="256"/>
      <c r="L440" s="270">
        <v>10776.37</v>
      </c>
      <c r="M440" s="256"/>
      <c r="N440" s="270">
        <f t="shared" si="30"/>
        <v>514729.71</v>
      </c>
      <c r="O440" s="254"/>
      <c r="P440" s="254"/>
      <c r="Q440" s="253"/>
      <c r="R440" s="144" t="s">
        <v>1150</v>
      </c>
    </row>
    <row r="441" spans="1:18" ht="27.6" outlineLevel="2" x14ac:dyDescent="0.3">
      <c r="A441" s="254"/>
      <c r="B441" s="254"/>
      <c r="C441" s="257" t="s">
        <v>1151</v>
      </c>
      <c r="D441" s="229"/>
      <c r="E441" s="269" t="s">
        <v>799</v>
      </c>
      <c r="F441" s="229" t="s">
        <v>1152</v>
      </c>
      <c r="G441" s="230">
        <v>45995</v>
      </c>
      <c r="H441" s="144" t="s">
        <v>1153</v>
      </c>
      <c r="I441" s="231">
        <v>45987</v>
      </c>
      <c r="J441" s="232">
        <v>28228.720000000001</v>
      </c>
      <c r="K441" s="256"/>
      <c r="L441" s="270">
        <v>603.64</v>
      </c>
      <c r="M441" s="256"/>
      <c r="N441" s="270">
        <f t="shared" si="30"/>
        <v>28832.36</v>
      </c>
      <c r="O441" s="254"/>
      <c r="P441" s="254"/>
      <c r="Q441" s="253"/>
      <c r="R441" s="144" t="s">
        <v>1154</v>
      </c>
    </row>
    <row r="442" spans="1:18" ht="27.6" outlineLevel="2" x14ac:dyDescent="0.3">
      <c r="A442" s="254"/>
      <c r="B442" s="254"/>
      <c r="C442" s="257" t="s">
        <v>947</v>
      </c>
      <c r="D442" s="229"/>
      <c r="E442" s="269" t="s">
        <v>799</v>
      </c>
      <c r="F442" s="229" t="s">
        <v>1155</v>
      </c>
      <c r="G442" s="230">
        <v>46013</v>
      </c>
      <c r="H442" s="144" t="s">
        <v>1156</v>
      </c>
      <c r="I442" s="231">
        <v>46007</v>
      </c>
      <c r="J442" s="232">
        <v>21988.61</v>
      </c>
      <c r="K442" s="256"/>
      <c r="L442" s="270">
        <v>470.2</v>
      </c>
      <c r="M442" s="256"/>
      <c r="N442" s="270">
        <f t="shared" si="30"/>
        <v>22458.81</v>
      </c>
      <c r="O442" s="254"/>
      <c r="P442" s="254"/>
      <c r="Q442" s="253"/>
      <c r="R442" s="144" t="s">
        <v>1157</v>
      </c>
    </row>
    <row r="443" spans="1:18" outlineLevel="2" x14ac:dyDescent="0.3">
      <c r="A443" s="233"/>
      <c r="B443" s="233"/>
      <c r="C443" s="234"/>
      <c r="D443" s="235"/>
      <c r="E443" s="236"/>
      <c r="F443" s="235"/>
      <c r="G443" s="237"/>
      <c r="H443" s="238"/>
      <c r="I443" s="239"/>
      <c r="J443" s="240"/>
      <c r="K443" s="241"/>
      <c r="L443" s="241"/>
      <c r="M443" s="241"/>
      <c r="N443" s="241"/>
    </row>
    <row r="444" spans="1:18" outlineLevel="2" x14ac:dyDescent="0.3">
      <c r="A444" s="319" t="s">
        <v>132</v>
      </c>
      <c r="B444" s="320"/>
      <c r="C444" s="320"/>
      <c r="D444" s="320"/>
      <c r="E444" s="320"/>
      <c r="F444" s="320"/>
      <c r="G444" s="320"/>
      <c r="H444" s="320"/>
      <c r="I444" s="320"/>
      <c r="J444" s="320"/>
      <c r="K444" s="320"/>
      <c r="L444" s="320"/>
      <c r="M444" s="321"/>
      <c r="N444" s="242">
        <f>SUM(N436:N442)</f>
        <v>3498426.32</v>
      </c>
    </row>
    <row r="445" spans="1:18" outlineLevel="2" x14ac:dyDescent="0.3">
      <c r="A445" s="266"/>
      <c r="B445" s="266"/>
      <c r="C445" s="271"/>
      <c r="D445" s="266"/>
      <c r="E445" s="266"/>
      <c r="F445" s="266"/>
      <c r="G445" s="266"/>
      <c r="H445" s="266"/>
      <c r="I445" s="266"/>
      <c r="J445" s="267"/>
      <c r="K445" s="267"/>
      <c r="L445" s="267"/>
      <c r="M445" s="267"/>
      <c r="N445" s="252"/>
    </row>
    <row r="446" spans="1:18" s="251" customFormat="1" outlineLevel="2" x14ac:dyDescent="0.3">
      <c r="A446" s="251" t="s">
        <v>703</v>
      </c>
      <c r="B446" s="251">
        <v>12352147</v>
      </c>
      <c r="C446" s="304" t="s">
        <v>1158</v>
      </c>
      <c r="D446" s="304"/>
      <c r="E446" s="304"/>
      <c r="F446" s="304"/>
      <c r="J446" s="252"/>
      <c r="K446" s="252"/>
      <c r="L446" s="252"/>
      <c r="M446" s="252"/>
      <c r="N446" s="252"/>
    </row>
    <row r="447" spans="1:18" outlineLevel="2" x14ac:dyDescent="0.3">
      <c r="A447" s="266"/>
      <c r="B447" s="266"/>
      <c r="C447" s="271"/>
      <c r="D447" s="266"/>
      <c r="E447" s="266"/>
      <c r="F447" s="266"/>
      <c r="G447" s="266"/>
      <c r="H447" s="266"/>
      <c r="I447" s="266"/>
      <c r="J447" s="267"/>
      <c r="K447" s="267"/>
      <c r="L447" s="267"/>
      <c r="M447" s="267"/>
      <c r="N447" s="252"/>
    </row>
    <row r="448" spans="1:18" outlineLevel="2" x14ac:dyDescent="0.3">
      <c r="A448" s="307" t="s">
        <v>24</v>
      </c>
      <c r="B448" s="307" t="s">
        <v>25</v>
      </c>
      <c r="C448" s="317" t="s">
        <v>612</v>
      </c>
      <c r="D448" s="307" t="s">
        <v>613</v>
      </c>
      <c r="E448" s="307" t="s">
        <v>27</v>
      </c>
      <c r="F448" s="309" t="s">
        <v>28</v>
      </c>
      <c r="G448" s="309"/>
      <c r="H448" s="309" t="s">
        <v>614</v>
      </c>
      <c r="I448" s="309"/>
      <c r="J448" s="309"/>
      <c r="K448" s="315" t="s">
        <v>615</v>
      </c>
      <c r="L448" s="315" t="s">
        <v>616</v>
      </c>
      <c r="M448" s="315" t="s">
        <v>617</v>
      </c>
      <c r="N448" s="315" t="s">
        <v>618</v>
      </c>
      <c r="O448" s="307" t="s">
        <v>619</v>
      </c>
      <c r="P448" s="307" t="s">
        <v>36</v>
      </c>
      <c r="Q448" s="309" t="s">
        <v>32</v>
      </c>
      <c r="R448" s="309" t="s">
        <v>620</v>
      </c>
    </row>
    <row r="449" spans="1:18" outlineLevel="2" x14ac:dyDescent="0.3">
      <c r="A449" s="308"/>
      <c r="B449" s="308"/>
      <c r="C449" s="318"/>
      <c r="D449" s="308"/>
      <c r="E449" s="308"/>
      <c r="F449" s="253" t="s">
        <v>33</v>
      </c>
      <c r="G449" s="253" t="s">
        <v>34</v>
      </c>
      <c r="H449" s="253" t="s">
        <v>33</v>
      </c>
      <c r="I449" s="253" t="s">
        <v>34</v>
      </c>
      <c r="J449" s="255" t="s">
        <v>35</v>
      </c>
      <c r="K449" s="316"/>
      <c r="L449" s="316"/>
      <c r="M449" s="316"/>
      <c r="N449" s="316"/>
      <c r="O449" s="308"/>
      <c r="P449" s="308"/>
      <c r="Q449" s="309"/>
      <c r="R449" s="309"/>
    </row>
    <row r="450" spans="1:18" ht="40.5" customHeight="1" outlineLevel="2" x14ac:dyDescent="0.3">
      <c r="A450" s="254" t="s">
        <v>37</v>
      </c>
      <c r="B450" s="254">
        <v>1</v>
      </c>
      <c r="C450" s="257" t="s">
        <v>1159</v>
      </c>
      <c r="D450" s="229"/>
      <c r="E450" s="269" t="s">
        <v>849</v>
      </c>
      <c r="F450" s="229" t="s">
        <v>1160</v>
      </c>
      <c r="G450" s="230">
        <v>45881</v>
      </c>
      <c r="H450" s="144">
        <v>430</v>
      </c>
      <c r="I450" s="231">
        <v>45876</v>
      </c>
      <c r="J450" s="232">
        <v>527680.96</v>
      </c>
      <c r="K450" s="256"/>
      <c r="L450" s="256"/>
      <c r="M450" s="256"/>
      <c r="N450" s="270">
        <f>+J450+K450+L450-M450</f>
        <v>527680.96</v>
      </c>
      <c r="O450" s="254" t="s">
        <v>821</v>
      </c>
      <c r="P450" s="254" t="s">
        <v>1002</v>
      </c>
      <c r="Q450" s="253"/>
      <c r="R450" s="144" t="s">
        <v>1161</v>
      </c>
    </row>
    <row r="451" spans="1:18" ht="27.6" outlineLevel="2" x14ac:dyDescent="0.3">
      <c r="A451" s="254"/>
      <c r="B451" s="254"/>
      <c r="C451" s="257" t="s">
        <v>933</v>
      </c>
      <c r="D451" s="229"/>
      <c r="E451" s="269" t="s">
        <v>849</v>
      </c>
      <c r="F451" s="229" t="s">
        <v>1162</v>
      </c>
      <c r="G451" s="230">
        <v>45950</v>
      </c>
      <c r="H451" s="144">
        <v>433</v>
      </c>
      <c r="I451" s="231">
        <v>45945</v>
      </c>
      <c r="J451" s="232">
        <v>1039832.32</v>
      </c>
      <c r="K451" s="256"/>
      <c r="L451" s="270">
        <v>22235.41</v>
      </c>
      <c r="M451" s="256"/>
      <c r="N451" s="270">
        <f t="shared" ref="N451:N452" si="31">+J451+K451+L451-M451</f>
        <v>1062067.73</v>
      </c>
      <c r="O451" s="254"/>
      <c r="P451" s="254"/>
      <c r="Q451" s="253"/>
      <c r="R451" s="144" t="s">
        <v>1163</v>
      </c>
    </row>
    <row r="452" spans="1:18" ht="27.6" outlineLevel="2" x14ac:dyDescent="0.3">
      <c r="A452" s="254"/>
      <c r="B452" s="254"/>
      <c r="C452" s="257" t="s">
        <v>1035</v>
      </c>
      <c r="D452" s="229"/>
      <c r="E452" s="269" t="s">
        <v>849</v>
      </c>
      <c r="F452" s="229" t="s">
        <v>1164</v>
      </c>
      <c r="G452" s="230">
        <v>46007</v>
      </c>
      <c r="H452" s="144">
        <v>435</v>
      </c>
      <c r="I452" s="231">
        <v>46001</v>
      </c>
      <c r="J452" s="232">
        <v>41923.279999999999</v>
      </c>
      <c r="K452" s="256"/>
      <c r="L452" s="270">
        <v>896.48</v>
      </c>
      <c r="M452" s="256"/>
      <c r="N452" s="270">
        <f t="shared" si="31"/>
        <v>42819.76</v>
      </c>
      <c r="O452" s="254"/>
      <c r="P452" s="254"/>
      <c r="Q452" s="253"/>
      <c r="R452" s="144" t="s">
        <v>1165</v>
      </c>
    </row>
    <row r="453" spans="1:18" outlineLevel="2" x14ac:dyDescent="0.3">
      <c r="A453" s="233"/>
      <c r="B453" s="233"/>
      <c r="C453" s="234"/>
      <c r="D453" s="235"/>
      <c r="E453" s="236"/>
      <c r="F453" s="235"/>
      <c r="G453" s="237"/>
      <c r="H453" s="238"/>
      <c r="I453" s="239"/>
      <c r="J453" s="240"/>
      <c r="K453" s="241"/>
      <c r="L453" s="241"/>
      <c r="M453" s="241"/>
      <c r="N453" s="241"/>
    </row>
    <row r="454" spans="1:18" outlineLevel="2" x14ac:dyDescent="0.3">
      <c r="A454" s="319" t="s">
        <v>132</v>
      </c>
      <c r="B454" s="320"/>
      <c r="C454" s="320"/>
      <c r="D454" s="320"/>
      <c r="E454" s="320"/>
      <c r="F454" s="320"/>
      <c r="G454" s="320"/>
      <c r="H454" s="320"/>
      <c r="I454" s="320"/>
      <c r="J454" s="320"/>
      <c r="K454" s="320"/>
      <c r="L454" s="320"/>
      <c r="M454" s="321"/>
      <c r="N454" s="242">
        <f>SUM(N450:N452)</f>
        <v>1632568.45</v>
      </c>
    </row>
    <row r="455" spans="1:18" outlineLevel="2" x14ac:dyDescent="0.3">
      <c r="A455" s="266"/>
      <c r="B455" s="266"/>
      <c r="C455" s="271"/>
      <c r="D455" s="266"/>
      <c r="E455" s="266"/>
      <c r="F455" s="266"/>
      <c r="G455" s="266"/>
      <c r="H455" s="266"/>
      <c r="I455" s="266"/>
      <c r="J455" s="267"/>
      <c r="K455" s="267"/>
      <c r="L455" s="267"/>
      <c r="M455" s="267"/>
      <c r="N455" s="252"/>
    </row>
    <row r="456" spans="1:18" s="251" customFormat="1" outlineLevel="2" x14ac:dyDescent="0.3">
      <c r="A456" s="251" t="s">
        <v>703</v>
      </c>
      <c r="B456" s="251">
        <v>12352148</v>
      </c>
      <c r="C456" s="304" t="s">
        <v>1166</v>
      </c>
      <c r="D456" s="304"/>
      <c r="E456" s="304"/>
      <c r="F456" s="304"/>
      <c r="G456" s="304"/>
      <c r="H456" s="304"/>
      <c r="I456" s="304"/>
      <c r="J456" s="304"/>
      <c r="K456" s="304"/>
      <c r="L456" s="304"/>
      <c r="M456" s="304"/>
      <c r="N456" s="304"/>
      <c r="O456" s="304"/>
      <c r="P456" s="304"/>
      <c r="Q456" s="304"/>
      <c r="R456" s="304"/>
    </row>
    <row r="457" spans="1:18" outlineLevel="2" x14ac:dyDescent="0.3">
      <c r="A457" s="266"/>
      <c r="B457" s="266"/>
      <c r="C457" s="271"/>
      <c r="D457" s="266"/>
      <c r="E457" s="266"/>
      <c r="F457" s="266"/>
      <c r="G457" s="266"/>
      <c r="H457" s="266"/>
      <c r="I457" s="266"/>
      <c r="J457" s="267"/>
      <c r="K457" s="267"/>
      <c r="L457" s="267"/>
      <c r="M457" s="267"/>
      <c r="N457" s="252"/>
    </row>
    <row r="458" spans="1:18" outlineLevel="2" x14ac:dyDescent="0.3">
      <c r="A458" s="307" t="s">
        <v>24</v>
      </c>
      <c r="B458" s="307" t="s">
        <v>25</v>
      </c>
      <c r="C458" s="317" t="s">
        <v>612</v>
      </c>
      <c r="D458" s="307" t="s">
        <v>613</v>
      </c>
      <c r="E458" s="307" t="s">
        <v>27</v>
      </c>
      <c r="F458" s="309" t="s">
        <v>28</v>
      </c>
      <c r="G458" s="309"/>
      <c r="H458" s="309" t="s">
        <v>614</v>
      </c>
      <c r="I458" s="309"/>
      <c r="J458" s="309"/>
      <c r="K458" s="315" t="s">
        <v>615</v>
      </c>
      <c r="L458" s="315" t="s">
        <v>616</v>
      </c>
      <c r="M458" s="315" t="s">
        <v>617</v>
      </c>
      <c r="N458" s="315" t="s">
        <v>618</v>
      </c>
      <c r="O458" s="307" t="s">
        <v>619</v>
      </c>
      <c r="P458" s="307" t="s">
        <v>36</v>
      </c>
      <c r="Q458" s="309" t="s">
        <v>32</v>
      </c>
      <c r="R458" s="309" t="s">
        <v>620</v>
      </c>
    </row>
    <row r="459" spans="1:18" outlineLevel="2" x14ac:dyDescent="0.3">
      <c r="A459" s="308"/>
      <c r="B459" s="308"/>
      <c r="C459" s="318"/>
      <c r="D459" s="308"/>
      <c r="E459" s="308"/>
      <c r="F459" s="253" t="s">
        <v>33</v>
      </c>
      <c r="G459" s="253" t="s">
        <v>34</v>
      </c>
      <c r="H459" s="253" t="s">
        <v>33</v>
      </c>
      <c r="I459" s="253" t="s">
        <v>34</v>
      </c>
      <c r="J459" s="255" t="s">
        <v>35</v>
      </c>
      <c r="K459" s="316"/>
      <c r="L459" s="316"/>
      <c r="M459" s="316"/>
      <c r="N459" s="316"/>
      <c r="O459" s="308"/>
      <c r="P459" s="308"/>
      <c r="Q459" s="309"/>
      <c r="R459" s="309"/>
    </row>
    <row r="460" spans="1:18" ht="27.6" outlineLevel="2" x14ac:dyDescent="0.3">
      <c r="A460" s="254" t="s">
        <v>37</v>
      </c>
      <c r="B460" s="254">
        <v>1</v>
      </c>
      <c r="C460" s="257" t="s">
        <v>1025</v>
      </c>
      <c r="D460" s="229"/>
      <c r="E460" s="269" t="s">
        <v>729</v>
      </c>
      <c r="F460" s="229" t="s">
        <v>1167</v>
      </c>
      <c r="G460" s="230">
        <v>45840</v>
      </c>
      <c r="H460" s="144" t="s">
        <v>1168</v>
      </c>
      <c r="I460" s="231">
        <v>45831</v>
      </c>
      <c r="J460" s="232">
        <v>103981.78</v>
      </c>
      <c r="K460" s="256"/>
      <c r="L460" s="256"/>
      <c r="M460" s="256"/>
      <c r="N460" s="270">
        <f t="shared" ref="N460:N462" si="32">+J460+K460+L460-M460</f>
        <v>103981.78</v>
      </c>
      <c r="O460" s="254" t="s">
        <v>821</v>
      </c>
      <c r="P460" s="254" t="s">
        <v>1002</v>
      </c>
      <c r="Q460" s="253"/>
      <c r="R460" s="144" t="s">
        <v>1169</v>
      </c>
    </row>
    <row r="461" spans="1:18" ht="27.6" outlineLevel="2" x14ac:dyDescent="0.3">
      <c r="A461" s="254"/>
      <c r="B461" s="254"/>
      <c r="C461" s="257" t="s">
        <v>904</v>
      </c>
      <c r="D461" s="229"/>
      <c r="E461" s="269" t="s">
        <v>729</v>
      </c>
      <c r="F461" s="229" t="s">
        <v>1170</v>
      </c>
      <c r="G461" s="230">
        <v>45924</v>
      </c>
      <c r="H461" s="144" t="s">
        <v>1171</v>
      </c>
      <c r="I461" s="231">
        <v>45917</v>
      </c>
      <c r="J461" s="232">
        <v>194011.17</v>
      </c>
      <c r="K461" s="270"/>
      <c r="L461" s="270">
        <v>4432.09</v>
      </c>
      <c r="M461" s="256"/>
      <c r="N461" s="270">
        <f t="shared" si="32"/>
        <v>198443.26</v>
      </c>
      <c r="O461" s="254"/>
      <c r="P461" s="254"/>
      <c r="Q461" s="253"/>
      <c r="R461" s="144" t="s">
        <v>1172</v>
      </c>
    </row>
    <row r="462" spans="1:18" ht="27.6" outlineLevel="2" x14ac:dyDescent="0.3">
      <c r="A462" s="254"/>
      <c r="B462" s="254"/>
      <c r="C462" s="257" t="s">
        <v>936</v>
      </c>
      <c r="D462" s="229"/>
      <c r="E462" s="269" t="s">
        <v>729</v>
      </c>
      <c r="F462" s="229" t="s">
        <v>1173</v>
      </c>
      <c r="G462" s="230">
        <v>46007</v>
      </c>
      <c r="H462" s="144">
        <v>1861</v>
      </c>
      <c r="I462" s="231">
        <v>45966</v>
      </c>
      <c r="J462" s="232">
        <v>43533.43</v>
      </c>
      <c r="K462" s="270"/>
      <c r="L462" s="270">
        <v>647.47</v>
      </c>
      <c r="M462" s="256"/>
      <c r="N462" s="270">
        <f t="shared" si="32"/>
        <v>44180.9</v>
      </c>
      <c r="O462" s="254"/>
      <c r="P462" s="254"/>
      <c r="Q462" s="253"/>
      <c r="R462" s="144" t="s">
        <v>1174</v>
      </c>
    </row>
    <row r="463" spans="1:18" ht="27.6" outlineLevel="2" x14ac:dyDescent="0.3">
      <c r="A463" s="254"/>
      <c r="B463" s="254"/>
      <c r="C463" s="257" t="s">
        <v>942</v>
      </c>
      <c r="D463" s="229"/>
      <c r="E463" s="269" t="s">
        <v>729</v>
      </c>
      <c r="F463" s="229" t="s">
        <v>1175</v>
      </c>
      <c r="G463" s="230">
        <v>46008</v>
      </c>
      <c r="H463" s="144">
        <v>1884</v>
      </c>
      <c r="I463" s="231">
        <v>46006</v>
      </c>
      <c r="J463" s="232">
        <v>76991.83</v>
      </c>
      <c r="K463" s="256"/>
      <c r="L463" s="270">
        <v>1145.1099999999999</v>
      </c>
      <c r="M463" s="256"/>
      <c r="N463" s="270">
        <f>+J463+K463+L463-M463</f>
        <v>78136.94</v>
      </c>
      <c r="O463" s="254"/>
      <c r="P463" s="254"/>
      <c r="Q463" s="253"/>
      <c r="R463" s="144" t="s">
        <v>1176</v>
      </c>
    </row>
    <row r="464" spans="1:18" ht="27.6" outlineLevel="2" x14ac:dyDescent="0.3">
      <c r="A464" s="254"/>
      <c r="B464" s="254"/>
      <c r="C464" s="257" t="s">
        <v>1177</v>
      </c>
      <c r="D464" s="229"/>
      <c r="E464" s="269" t="s">
        <v>729</v>
      </c>
      <c r="F464" s="229" t="s">
        <v>1178</v>
      </c>
      <c r="G464" s="230">
        <v>46008</v>
      </c>
      <c r="H464" s="144" t="s">
        <v>1179</v>
      </c>
      <c r="I464" s="231">
        <v>46006</v>
      </c>
      <c r="J464" s="232">
        <v>50175.65</v>
      </c>
      <c r="K464" s="256"/>
      <c r="L464" s="270">
        <v>746.27</v>
      </c>
      <c r="M464" s="256"/>
      <c r="N464" s="270">
        <f t="shared" ref="N464:N465" si="33">+J464+K464+L464-M464</f>
        <v>50921.919999999998</v>
      </c>
      <c r="O464" s="254"/>
      <c r="P464" s="254"/>
      <c r="Q464" s="253"/>
      <c r="R464" s="144" t="s">
        <v>1180</v>
      </c>
    </row>
    <row r="465" spans="1:18" ht="27.6" outlineLevel="2" x14ac:dyDescent="0.3">
      <c r="A465" s="254"/>
      <c r="B465" s="254"/>
      <c r="C465" s="257" t="s">
        <v>1181</v>
      </c>
      <c r="D465" s="229"/>
      <c r="E465" s="269" t="s">
        <v>729</v>
      </c>
      <c r="F465" s="229" t="s">
        <v>1182</v>
      </c>
      <c r="G465" s="230">
        <v>46008</v>
      </c>
      <c r="H465" s="144" t="s">
        <v>1183</v>
      </c>
      <c r="I465" s="231">
        <v>46006</v>
      </c>
      <c r="J465" s="232">
        <v>258838.5</v>
      </c>
      <c r="K465" s="256"/>
      <c r="L465" s="270">
        <v>3849.74</v>
      </c>
      <c r="M465" s="256"/>
      <c r="N465" s="270">
        <f t="shared" si="33"/>
        <v>262688.24</v>
      </c>
      <c r="O465" s="254"/>
      <c r="P465" s="254"/>
      <c r="Q465" s="253"/>
      <c r="R465" s="144" t="s">
        <v>1184</v>
      </c>
    </row>
    <row r="466" spans="1:18" outlineLevel="2" x14ac:dyDescent="0.3">
      <c r="A466" s="233"/>
      <c r="B466" s="233"/>
      <c r="C466" s="234"/>
      <c r="D466" s="235"/>
      <c r="E466" s="236"/>
      <c r="F466" s="235"/>
      <c r="G466" s="237"/>
      <c r="H466" s="238"/>
      <c r="I466" s="239"/>
      <c r="J466" s="240"/>
      <c r="K466" s="241"/>
      <c r="L466" s="241"/>
      <c r="M466" s="241"/>
      <c r="N466" s="241"/>
    </row>
    <row r="467" spans="1:18" outlineLevel="2" x14ac:dyDescent="0.3">
      <c r="A467" s="319" t="s">
        <v>132</v>
      </c>
      <c r="B467" s="320"/>
      <c r="C467" s="320"/>
      <c r="D467" s="320"/>
      <c r="E467" s="320"/>
      <c r="F467" s="320"/>
      <c r="G467" s="320"/>
      <c r="H467" s="320"/>
      <c r="I467" s="320"/>
      <c r="J467" s="320"/>
      <c r="K467" s="320"/>
      <c r="L467" s="320"/>
      <c r="M467" s="321"/>
      <c r="N467" s="242">
        <f>SUM(N460:N465)</f>
        <v>738353.04</v>
      </c>
    </row>
    <row r="468" spans="1:18" outlineLevel="2" x14ac:dyDescent="0.3">
      <c r="A468" s="266"/>
      <c r="B468" s="266"/>
      <c r="C468" s="271"/>
      <c r="D468" s="266"/>
      <c r="E468" s="266"/>
      <c r="F468" s="266"/>
      <c r="G468" s="266"/>
      <c r="H468" s="266"/>
      <c r="I468" s="266"/>
      <c r="J468" s="267"/>
      <c r="K468" s="267"/>
      <c r="L468" s="267"/>
      <c r="M468" s="267"/>
      <c r="N468" s="252"/>
    </row>
    <row r="469" spans="1:18" s="251" customFormat="1" outlineLevel="2" x14ac:dyDescent="0.3">
      <c r="A469" s="251" t="s">
        <v>703</v>
      </c>
      <c r="B469" s="251">
        <v>12352149</v>
      </c>
      <c r="C469" s="304" t="s">
        <v>1185</v>
      </c>
      <c r="D469" s="304"/>
      <c r="E469" s="304"/>
      <c r="F469" s="304"/>
      <c r="J469" s="252"/>
      <c r="K469" s="252"/>
      <c r="L469" s="252"/>
      <c r="M469" s="252"/>
      <c r="N469" s="252"/>
    </row>
    <row r="470" spans="1:18" outlineLevel="2" x14ac:dyDescent="0.3">
      <c r="A470" s="266"/>
      <c r="B470" s="266"/>
      <c r="C470" s="271"/>
      <c r="D470" s="266"/>
      <c r="E470" s="266"/>
      <c r="F470" s="266"/>
      <c r="G470" s="266"/>
      <c r="H470" s="266"/>
      <c r="I470" s="266"/>
      <c r="J470" s="267"/>
      <c r="K470" s="267"/>
      <c r="L470" s="267"/>
      <c r="M470" s="267"/>
      <c r="N470" s="252"/>
    </row>
    <row r="471" spans="1:18" outlineLevel="2" x14ac:dyDescent="0.3">
      <c r="A471" s="307" t="s">
        <v>24</v>
      </c>
      <c r="B471" s="307" t="s">
        <v>25</v>
      </c>
      <c r="C471" s="317" t="s">
        <v>612</v>
      </c>
      <c r="D471" s="307" t="s">
        <v>613</v>
      </c>
      <c r="E471" s="307" t="s">
        <v>27</v>
      </c>
      <c r="F471" s="309" t="s">
        <v>28</v>
      </c>
      <c r="G471" s="309"/>
      <c r="H471" s="309" t="s">
        <v>614</v>
      </c>
      <c r="I471" s="309"/>
      <c r="J471" s="309"/>
      <c r="K471" s="315" t="s">
        <v>615</v>
      </c>
      <c r="L471" s="315" t="s">
        <v>616</v>
      </c>
      <c r="M471" s="315" t="s">
        <v>617</v>
      </c>
      <c r="N471" s="315" t="s">
        <v>618</v>
      </c>
      <c r="O471" s="307" t="s">
        <v>619</v>
      </c>
      <c r="P471" s="307" t="s">
        <v>36</v>
      </c>
      <c r="Q471" s="309" t="s">
        <v>32</v>
      </c>
      <c r="R471" s="309" t="s">
        <v>620</v>
      </c>
    </row>
    <row r="472" spans="1:18" outlineLevel="2" x14ac:dyDescent="0.3">
      <c r="A472" s="308"/>
      <c r="B472" s="308"/>
      <c r="C472" s="318"/>
      <c r="D472" s="308"/>
      <c r="E472" s="308"/>
      <c r="F472" s="253" t="s">
        <v>33</v>
      </c>
      <c r="G472" s="253" t="s">
        <v>34</v>
      </c>
      <c r="H472" s="253" t="s">
        <v>33</v>
      </c>
      <c r="I472" s="253" t="s">
        <v>34</v>
      </c>
      <c r="J472" s="255" t="s">
        <v>35</v>
      </c>
      <c r="K472" s="316"/>
      <c r="L472" s="316"/>
      <c r="M472" s="316"/>
      <c r="N472" s="316"/>
      <c r="O472" s="308"/>
      <c r="P472" s="308"/>
      <c r="Q472" s="309"/>
      <c r="R472" s="309"/>
    </row>
    <row r="473" spans="1:18" ht="27.6" outlineLevel="2" x14ac:dyDescent="0.3">
      <c r="A473" s="254" t="s">
        <v>37</v>
      </c>
      <c r="B473" s="254">
        <v>1</v>
      </c>
      <c r="C473" s="257" t="s">
        <v>904</v>
      </c>
      <c r="D473" s="229"/>
      <c r="E473" s="269" t="s">
        <v>1186</v>
      </c>
      <c r="F473" s="229" t="s">
        <v>1187</v>
      </c>
      <c r="G473" s="230">
        <v>45891</v>
      </c>
      <c r="H473" s="144">
        <v>14</v>
      </c>
      <c r="I473" s="231">
        <v>45875</v>
      </c>
      <c r="J473" s="232">
        <v>296102.38</v>
      </c>
      <c r="K473" s="256"/>
      <c r="L473" s="270">
        <v>4403.97</v>
      </c>
      <c r="M473" s="256"/>
      <c r="N473" s="270">
        <f t="shared" ref="N473:N475" si="34">+J473+K473+L473-M473</f>
        <v>300506.34999999998</v>
      </c>
      <c r="O473" s="254" t="s">
        <v>821</v>
      </c>
      <c r="P473" s="254" t="s">
        <v>1002</v>
      </c>
      <c r="Q473" s="253"/>
      <c r="R473" s="144" t="s">
        <v>1188</v>
      </c>
    </row>
    <row r="474" spans="1:18" ht="27.6" outlineLevel="2" x14ac:dyDescent="0.3">
      <c r="A474" s="254"/>
      <c r="B474" s="254"/>
      <c r="C474" s="257" t="s">
        <v>936</v>
      </c>
      <c r="D474" s="229"/>
      <c r="E474" s="269" t="s">
        <v>1186</v>
      </c>
      <c r="F474" s="229" t="s">
        <v>1189</v>
      </c>
      <c r="G474" s="230">
        <v>45891</v>
      </c>
      <c r="H474" s="144">
        <v>12</v>
      </c>
      <c r="I474" s="231">
        <v>45875</v>
      </c>
      <c r="J474" s="232">
        <v>1884.3</v>
      </c>
      <c r="K474" s="270"/>
      <c r="L474" s="270">
        <v>28.03</v>
      </c>
      <c r="M474" s="270"/>
      <c r="N474" s="270">
        <f t="shared" si="34"/>
        <v>1912.33</v>
      </c>
      <c r="O474" s="254"/>
      <c r="P474" s="254"/>
      <c r="Q474" s="253"/>
      <c r="R474" s="144" t="s">
        <v>1190</v>
      </c>
    </row>
    <row r="475" spans="1:18" ht="27.6" outlineLevel="2" x14ac:dyDescent="0.3">
      <c r="A475" s="254"/>
      <c r="B475" s="254"/>
      <c r="C475" s="257" t="s">
        <v>1191</v>
      </c>
      <c r="D475" s="229"/>
      <c r="E475" s="269" t="s">
        <v>1186</v>
      </c>
      <c r="F475" s="229" t="s">
        <v>1192</v>
      </c>
      <c r="G475" s="230">
        <v>45924</v>
      </c>
      <c r="H475" s="144">
        <v>17</v>
      </c>
      <c r="I475" s="231">
        <v>45915</v>
      </c>
      <c r="J475" s="232">
        <v>22544.6</v>
      </c>
      <c r="K475" s="270"/>
      <c r="L475" s="270">
        <v>335.31</v>
      </c>
      <c r="M475" s="270"/>
      <c r="N475" s="270">
        <f t="shared" si="34"/>
        <v>22879.91</v>
      </c>
      <c r="O475" s="254"/>
      <c r="P475" s="254"/>
      <c r="Q475" s="253"/>
      <c r="R475" s="144" t="s">
        <v>1193</v>
      </c>
    </row>
    <row r="476" spans="1:18" outlineLevel="2" x14ac:dyDescent="0.3">
      <c r="A476" s="233"/>
      <c r="B476" s="233"/>
      <c r="C476" s="234"/>
      <c r="D476" s="235"/>
      <c r="E476" s="236"/>
      <c r="F476" s="235"/>
      <c r="G476" s="237"/>
      <c r="H476" s="238"/>
      <c r="I476" s="239"/>
      <c r="J476" s="240"/>
      <c r="K476" s="241"/>
      <c r="L476" s="241"/>
      <c r="M476" s="241"/>
      <c r="N476" s="241"/>
    </row>
    <row r="477" spans="1:18" outlineLevel="2" x14ac:dyDescent="0.3">
      <c r="A477" s="319" t="s">
        <v>132</v>
      </c>
      <c r="B477" s="320"/>
      <c r="C477" s="320"/>
      <c r="D477" s="320"/>
      <c r="E477" s="320"/>
      <c r="F477" s="320"/>
      <c r="G477" s="320"/>
      <c r="H477" s="320"/>
      <c r="I477" s="320"/>
      <c r="J477" s="320"/>
      <c r="K477" s="320"/>
      <c r="L477" s="320"/>
      <c r="M477" s="321"/>
      <c r="N477" s="242">
        <f>SUM(N473:N475)</f>
        <v>325298.58999999997</v>
      </c>
    </row>
    <row r="478" spans="1:18" outlineLevel="2" x14ac:dyDescent="0.3">
      <c r="A478" s="266"/>
      <c r="B478" s="266"/>
      <c r="C478" s="271"/>
      <c r="D478" s="266"/>
      <c r="E478" s="266"/>
      <c r="F478" s="266"/>
      <c r="G478" s="266"/>
      <c r="H478" s="266"/>
      <c r="I478" s="266"/>
      <c r="J478" s="267"/>
      <c r="K478" s="267"/>
      <c r="L478" s="267"/>
      <c r="M478" s="267"/>
      <c r="N478" s="252"/>
    </row>
    <row r="479" spans="1:18" s="251" customFormat="1" ht="25.5" customHeight="1" outlineLevel="2" x14ac:dyDescent="0.3">
      <c r="A479" s="251" t="s">
        <v>703</v>
      </c>
      <c r="B479" s="251">
        <v>12352150</v>
      </c>
      <c r="C479" s="304" t="s">
        <v>1194</v>
      </c>
      <c r="D479" s="304"/>
      <c r="E479" s="304"/>
      <c r="F479" s="304"/>
      <c r="J479" s="252"/>
      <c r="K479" s="252"/>
      <c r="L479" s="252"/>
      <c r="M479" s="252"/>
      <c r="N479" s="252"/>
    </row>
    <row r="480" spans="1:18" outlineLevel="2" x14ac:dyDescent="0.3">
      <c r="A480" s="266"/>
      <c r="B480" s="266"/>
      <c r="C480" s="271"/>
      <c r="D480" s="266"/>
      <c r="E480" s="266"/>
      <c r="F480" s="266"/>
      <c r="G480" s="266"/>
      <c r="H480" s="266"/>
      <c r="I480" s="266"/>
      <c r="J480" s="267"/>
      <c r="K480" s="267"/>
      <c r="L480" s="267"/>
      <c r="M480" s="267"/>
      <c r="N480" s="252"/>
    </row>
    <row r="481" spans="1:18" outlineLevel="2" x14ac:dyDescent="0.3">
      <c r="A481" s="307" t="s">
        <v>24</v>
      </c>
      <c r="B481" s="307" t="s">
        <v>25</v>
      </c>
      <c r="C481" s="317" t="s">
        <v>612</v>
      </c>
      <c r="D481" s="307" t="s">
        <v>613</v>
      </c>
      <c r="E481" s="307" t="s">
        <v>27</v>
      </c>
      <c r="F481" s="309" t="s">
        <v>28</v>
      </c>
      <c r="G481" s="309"/>
      <c r="H481" s="309" t="s">
        <v>614</v>
      </c>
      <c r="I481" s="309"/>
      <c r="J481" s="309"/>
      <c r="K481" s="315" t="s">
        <v>615</v>
      </c>
      <c r="L481" s="315" t="s">
        <v>616</v>
      </c>
      <c r="M481" s="315" t="s">
        <v>617</v>
      </c>
      <c r="N481" s="315" t="s">
        <v>618</v>
      </c>
      <c r="O481" s="307" t="s">
        <v>619</v>
      </c>
      <c r="P481" s="307" t="s">
        <v>36</v>
      </c>
      <c r="Q481" s="309" t="s">
        <v>32</v>
      </c>
      <c r="R481" s="309" t="s">
        <v>620</v>
      </c>
    </row>
    <row r="482" spans="1:18" outlineLevel="2" x14ac:dyDescent="0.3">
      <c r="A482" s="308"/>
      <c r="B482" s="308"/>
      <c r="C482" s="318"/>
      <c r="D482" s="308"/>
      <c r="E482" s="308"/>
      <c r="F482" s="253" t="s">
        <v>33</v>
      </c>
      <c r="G482" s="253" t="s">
        <v>34</v>
      </c>
      <c r="H482" s="253" t="s">
        <v>33</v>
      </c>
      <c r="I482" s="253" t="s">
        <v>34</v>
      </c>
      <c r="J482" s="255" t="s">
        <v>35</v>
      </c>
      <c r="K482" s="316"/>
      <c r="L482" s="316"/>
      <c r="M482" s="316"/>
      <c r="N482" s="316"/>
      <c r="O482" s="308"/>
      <c r="P482" s="308"/>
      <c r="Q482" s="309"/>
      <c r="R482" s="309"/>
    </row>
    <row r="483" spans="1:18" ht="27.6" outlineLevel="2" x14ac:dyDescent="0.3">
      <c r="A483" s="254" t="s">
        <v>37</v>
      </c>
      <c r="B483" s="254">
        <v>1</v>
      </c>
      <c r="C483" s="257" t="s">
        <v>1025</v>
      </c>
      <c r="D483" s="229"/>
      <c r="E483" s="269" t="s">
        <v>1195</v>
      </c>
      <c r="F483" s="229" t="s">
        <v>1196</v>
      </c>
      <c r="G483" s="230">
        <v>45853</v>
      </c>
      <c r="H483" s="144">
        <v>2</v>
      </c>
      <c r="I483" s="231">
        <v>45849</v>
      </c>
      <c r="J483" s="232">
        <v>150000</v>
      </c>
      <c r="K483" s="256"/>
      <c r="L483" s="270"/>
      <c r="M483" s="256"/>
      <c r="N483" s="270">
        <f t="shared" ref="N483:N484" si="35">+J483+K483+L483-M483</f>
        <v>150000</v>
      </c>
      <c r="O483" s="254" t="s">
        <v>821</v>
      </c>
      <c r="P483" s="254" t="s">
        <v>1002</v>
      </c>
      <c r="Q483" s="253"/>
      <c r="R483" s="144" t="s">
        <v>1197</v>
      </c>
    </row>
    <row r="484" spans="1:18" ht="27.6" outlineLevel="2" x14ac:dyDescent="0.3">
      <c r="A484" s="254"/>
      <c r="B484" s="254"/>
      <c r="C484" s="257" t="s">
        <v>1198</v>
      </c>
      <c r="D484" s="229"/>
      <c r="E484" s="269" t="s">
        <v>1195</v>
      </c>
      <c r="F484" s="229" t="s">
        <v>1199</v>
      </c>
      <c r="G484" s="230">
        <v>46007</v>
      </c>
      <c r="H484" s="144" t="s">
        <v>1200</v>
      </c>
      <c r="I484" s="231">
        <v>45996</v>
      </c>
      <c r="J484" s="232">
        <v>338697.71</v>
      </c>
      <c r="K484" s="270"/>
      <c r="L484" s="270">
        <v>7242.59</v>
      </c>
      <c r="M484" s="270"/>
      <c r="N484" s="270">
        <f t="shared" si="35"/>
        <v>345940.30000000005</v>
      </c>
      <c r="O484" s="254"/>
      <c r="P484" s="254"/>
      <c r="Q484" s="253"/>
      <c r="R484" s="144" t="s">
        <v>1201</v>
      </c>
    </row>
    <row r="485" spans="1:18" outlineLevel="2" x14ac:dyDescent="0.3">
      <c r="A485" s="233"/>
      <c r="B485" s="233"/>
      <c r="C485" s="234"/>
      <c r="D485" s="235"/>
      <c r="E485" s="236"/>
      <c r="F485" s="235"/>
      <c r="G485" s="237"/>
      <c r="H485" s="238"/>
      <c r="I485" s="239"/>
      <c r="J485" s="240"/>
      <c r="K485" s="241"/>
      <c r="L485" s="241"/>
      <c r="M485" s="241"/>
      <c r="N485" s="241"/>
    </row>
    <row r="486" spans="1:18" outlineLevel="2" x14ac:dyDescent="0.3">
      <c r="A486" s="319" t="s">
        <v>132</v>
      </c>
      <c r="B486" s="320"/>
      <c r="C486" s="320"/>
      <c r="D486" s="320"/>
      <c r="E486" s="320"/>
      <c r="F486" s="320"/>
      <c r="G486" s="320"/>
      <c r="H486" s="320"/>
      <c r="I486" s="320"/>
      <c r="J486" s="320"/>
      <c r="K486" s="320"/>
      <c r="L486" s="320"/>
      <c r="M486" s="321"/>
      <c r="N486" s="242">
        <f>SUM(N483:N484)</f>
        <v>495940.30000000005</v>
      </c>
    </row>
    <row r="487" spans="1:18" outlineLevel="2" x14ac:dyDescent="0.3">
      <c r="A487" s="266"/>
      <c r="B487" s="266"/>
      <c r="C487" s="271"/>
      <c r="D487" s="266"/>
      <c r="E487" s="266"/>
      <c r="F487" s="266"/>
      <c r="G487" s="266"/>
      <c r="H487" s="266"/>
      <c r="I487" s="266"/>
      <c r="J487" s="267"/>
      <c r="K487" s="267"/>
      <c r="L487" s="267"/>
      <c r="M487" s="267"/>
      <c r="N487" s="252"/>
    </row>
    <row r="488" spans="1:18" s="251" customFormat="1" ht="51" customHeight="1" outlineLevel="2" x14ac:dyDescent="0.3">
      <c r="A488" s="251" t="s">
        <v>703</v>
      </c>
      <c r="B488" s="251">
        <v>12352152</v>
      </c>
      <c r="C488" s="304" t="s">
        <v>1202</v>
      </c>
      <c r="D488" s="304"/>
      <c r="E488" s="304"/>
      <c r="F488" s="304"/>
      <c r="J488" s="252"/>
      <c r="K488" s="252"/>
      <c r="L488" s="252"/>
      <c r="M488" s="252"/>
      <c r="N488" s="252"/>
    </row>
    <row r="489" spans="1:18" outlineLevel="2" x14ac:dyDescent="0.3">
      <c r="A489" s="266"/>
      <c r="B489" s="266"/>
      <c r="C489" s="271"/>
      <c r="D489" s="266"/>
      <c r="E489" s="266"/>
      <c r="F489" s="266"/>
      <c r="G489" s="266"/>
      <c r="H489" s="266"/>
      <c r="I489" s="266"/>
      <c r="J489" s="267"/>
      <c r="K489" s="267"/>
      <c r="L489" s="267"/>
      <c r="M489" s="267"/>
      <c r="N489" s="252"/>
    </row>
    <row r="490" spans="1:18" outlineLevel="2" x14ac:dyDescent="0.3">
      <c r="A490" s="307" t="s">
        <v>24</v>
      </c>
      <c r="B490" s="307" t="s">
        <v>25</v>
      </c>
      <c r="C490" s="317" t="s">
        <v>612</v>
      </c>
      <c r="D490" s="307" t="s">
        <v>613</v>
      </c>
      <c r="E490" s="307" t="s">
        <v>27</v>
      </c>
      <c r="F490" s="309" t="s">
        <v>28</v>
      </c>
      <c r="G490" s="309"/>
      <c r="H490" s="309" t="s">
        <v>614</v>
      </c>
      <c r="I490" s="309"/>
      <c r="J490" s="309"/>
      <c r="K490" s="315" t="s">
        <v>615</v>
      </c>
      <c r="L490" s="315" t="s">
        <v>616</v>
      </c>
      <c r="M490" s="315" t="s">
        <v>617</v>
      </c>
      <c r="N490" s="315" t="s">
        <v>618</v>
      </c>
      <c r="O490" s="307" t="s">
        <v>619</v>
      </c>
      <c r="P490" s="307" t="s">
        <v>36</v>
      </c>
      <c r="Q490" s="309" t="s">
        <v>32</v>
      </c>
      <c r="R490" s="309" t="s">
        <v>620</v>
      </c>
    </row>
    <row r="491" spans="1:18" outlineLevel="2" x14ac:dyDescent="0.3">
      <c r="A491" s="308"/>
      <c r="B491" s="308"/>
      <c r="C491" s="318"/>
      <c r="D491" s="308"/>
      <c r="E491" s="308"/>
      <c r="F491" s="253" t="s">
        <v>33</v>
      </c>
      <c r="G491" s="253" t="s">
        <v>34</v>
      </c>
      <c r="H491" s="253" t="s">
        <v>33</v>
      </c>
      <c r="I491" s="253" t="s">
        <v>34</v>
      </c>
      <c r="J491" s="255" t="s">
        <v>35</v>
      </c>
      <c r="K491" s="316"/>
      <c r="L491" s="316"/>
      <c r="M491" s="316"/>
      <c r="N491" s="316"/>
      <c r="O491" s="308"/>
      <c r="P491" s="308"/>
      <c r="Q491" s="309"/>
      <c r="R491" s="309"/>
    </row>
    <row r="492" spans="1:18" ht="27.6" outlineLevel="2" x14ac:dyDescent="0.3">
      <c r="A492" s="254" t="s">
        <v>37</v>
      </c>
      <c r="B492" s="254">
        <v>1</v>
      </c>
      <c r="C492" s="257" t="s">
        <v>1025</v>
      </c>
      <c r="D492" s="229"/>
      <c r="E492" s="269" t="s">
        <v>826</v>
      </c>
      <c r="F492" s="229" t="s">
        <v>1203</v>
      </c>
      <c r="G492" s="230">
        <v>45848</v>
      </c>
      <c r="H492" s="144">
        <v>701</v>
      </c>
      <c r="I492" s="231">
        <v>45847</v>
      </c>
      <c r="J492" s="232">
        <v>27000000</v>
      </c>
      <c r="K492" s="256"/>
      <c r="L492" s="256"/>
      <c r="M492" s="256"/>
      <c r="N492" s="270">
        <f t="shared" ref="N492:N497" si="36">+J492+K492+L492-M492</f>
        <v>27000000</v>
      </c>
      <c r="O492" s="254" t="s">
        <v>821</v>
      </c>
      <c r="P492" s="254" t="s">
        <v>1002</v>
      </c>
      <c r="Q492" s="253"/>
      <c r="R492" s="144" t="s">
        <v>1204</v>
      </c>
    </row>
    <row r="493" spans="1:18" ht="27.6" outlineLevel="2" x14ac:dyDescent="0.3">
      <c r="A493" s="254"/>
      <c r="B493" s="254"/>
      <c r="C493" s="257" t="s">
        <v>904</v>
      </c>
      <c r="D493" s="229"/>
      <c r="E493" s="269" t="s">
        <v>826</v>
      </c>
      <c r="F493" s="229" t="s">
        <v>1205</v>
      </c>
      <c r="G493" s="230">
        <v>45953</v>
      </c>
      <c r="H493" s="144">
        <v>727</v>
      </c>
      <c r="I493" s="231">
        <v>45947</v>
      </c>
      <c r="J493" s="232">
        <v>8928493.0899999999</v>
      </c>
      <c r="K493" s="270">
        <v>83855.98</v>
      </c>
      <c r="L493" s="270">
        <v>192716.9</v>
      </c>
      <c r="M493" s="256"/>
      <c r="N493" s="270">
        <f t="shared" si="36"/>
        <v>9205065.9700000007</v>
      </c>
      <c r="O493" s="254"/>
      <c r="P493" s="254"/>
      <c r="Q493" s="253"/>
      <c r="R493" s="144" t="s">
        <v>1206</v>
      </c>
    </row>
    <row r="494" spans="1:18" ht="27.6" outlineLevel="2" x14ac:dyDescent="0.3">
      <c r="A494" s="254"/>
      <c r="B494" s="254"/>
      <c r="C494" s="257" t="s">
        <v>908</v>
      </c>
      <c r="D494" s="229"/>
      <c r="E494" s="269" t="s">
        <v>826</v>
      </c>
      <c r="F494" s="229" t="s">
        <v>1207</v>
      </c>
      <c r="G494" s="230">
        <v>45966</v>
      </c>
      <c r="H494" s="144">
        <v>731</v>
      </c>
      <c r="I494" s="231">
        <v>45959</v>
      </c>
      <c r="J494" s="232">
        <v>7446881.9500000002</v>
      </c>
      <c r="K494" s="270">
        <v>197487.99</v>
      </c>
      <c r="L494" s="270">
        <v>161671.35999999999</v>
      </c>
      <c r="M494" s="270">
        <v>83855.98</v>
      </c>
      <c r="N494" s="270">
        <f t="shared" si="36"/>
        <v>7722185.3200000003</v>
      </c>
      <c r="O494" s="254"/>
      <c r="P494" s="254"/>
      <c r="Q494" s="253"/>
      <c r="R494" s="144" t="s">
        <v>1208</v>
      </c>
    </row>
    <row r="495" spans="1:18" ht="27.6" outlineLevel="2" x14ac:dyDescent="0.3">
      <c r="A495" s="254"/>
      <c r="B495" s="254"/>
      <c r="C495" s="257" t="s">
        <v>912</v>
      </c>
      <c r="D495" s="229"/>
      <c r="E495" s="269" t="s">
        <v>826</v>
      </c>
      <c r="F495" s="229" t="s">
        <v>1209</v>
      </c>
      <c r="G495" s="230">
        <v>45994</v>
      </c>
      <c r="H495" s="144">
        <v>752</v>
      </c>
      <c r="I495" s="231">
        <v>45986</v>
      </c>
      <c r="J495" s="232">
        <v>9912148.1300000008</v>
      </c>
      <c r="K495" s="270">
        <v>332700.90000000002</v>
      </c>
      <c r="L495" s="270">
        <v>214849.23</v>
      </c>
      <c r="M495" s="270">
        <v>197487.99</v>
      </c>
      <c r="N495" s="270">
        <f t="shared" si="36"/>
        <v>10262210.270000001</v>
      </c>
      <c r="O495" s="254"/>
      <c r="P495" s="254"/>
      <c r="Q495" s="253"/>
      <c r="R495" s="144" t="s">
        <v>1210</v>
      </c>
    </row>
    <row r="496" spans="1:18" ht="27.6" outlineLevel="2" x14ac:dyDescent="0.3">
      <c r="A496" s="254"/>
      <c r="B496" s="254"/>
      <c r="C496" s="257" t="s">
        <v>916</v>
      </c>
      <c r="D496" s="229"/>
      <c r="E496" s="269" t="s">
        <v>826</v>
      </c>
      <c r="F496" s="229" t="s">
        <v>1211</v>
      </c>
      <c r="G496" s="230">
        <v>46003</v>
      </c>
      <c r="H496" s="144">
        <v>757</v>
      </c>
      <c r="I496" s="231">
        <v>45996</v>
      </c>
      <c r="J496" s="232">
        <v>11112247.5</v>
      </c>
      <c r="K496" s="270">
        <v>200463.82</v>
      </c>
      <c r="L496" s="270">
        <v>234792.68</v>
      </c>
      <c r="M496" s="270">
        <v>332700.90000000002</v>
      </c>
      <c r="N496" s="270">
        <f t="shared" si="36"/>
        <v>11214803.1</v>
      </c>
      <c r="O496" s="254"/>
      <c r="P496" s="254"/>
      <c r="Q496" s="253"/>
      <c r="R496" s="144" t="s">
        <v>1212</v>
      </c>
    </row>
    <row r="497" spans="1:18" ht="27.6" outlineLevel="2" x14ac:dyDescent="0.3">
      <c r="A497" s="254"/>
      <c r="B497" s="254"/>
      <c r="C497" s="257" t="s">
        <v>920</v>
      </c>
      <c r="D497" s="229"/>
      <c r="E497" s="269" t="s">
        <v>826</v>
      </c>
      <c r="F497" s="229" t="s">
        <v>1213</v>
      </c>
      <c r="G497" s="230">
        <v>46008</v>
      </c>
      <c r="H497" s="144">
        <v>760</v>
      </c>
      <c r="I497" s="231">
        <v>46007</v>
      </c>
      <c r="J497" s="232">
        <v>9682937.2799999993</v>
      </c>
      <c r="K497" s="270">
        <v>136774.09</v>
      </c>
      <c r="L497" s="270">
        <v>205694.59</v>
      </c>
      <c r="M497" s="270">
        <v>200463.82</v>
      </c>
      <c r="N497" s="270">
        <f t="shared" si="36"/>
        <v>9824942.1399999987</v>
      </c>
      <c r="O497" s="254"/>
      <c r="P497" s="254"/>
      <c r="Q497" s="253"/>
      <c r="R497" s="144" t="s">
        <v>1214</v>
      </c>
    </row>
    <row r="498" spans="1:18" outlineLevel="2" x14ac:dyDescent="0.3">
      <c r="A498" s="233"/>
      <c r="B498" s="233"/>
      <c r="C498" s="234"/>
      <c r="D498" s="235"/>
      <c r="E498" s="236"/>
      <c r="F498" s="235"/>
      <c r="G498" s="237"/>
      <c r="H498" s="238"/>
      <c r="I498" s="239"/>
      <c r="J498" s="240"/>
      <c r="K498" s="241"/>
      <c r="L498" s="241"/>
      <c r="M498" s="241"/>
      <c r="N498" s="241"/>
    </row>
    <row r="499" spans="1:18" outlineLevel="2" x14ac:dyDescent="0.3">
      <c r="A499" s="319" t="s">
        <v>132</v>
      </c>
      <c r="B499" s="320"/>
      <c r="C499" s="320"/>
      <c r="D499" s="320"/>
      <c r="E499" s="320"/>
      <c r="F499" s="320"/>
      <c r="G499" s="320"/>
      <c r="H499" s="320"/>
      <c r="I499" s="320"/>
      <c r="J499" s="320"/>
      <c r="K499" s="320"/>
      <c r="L499" s="320"/>
      <c r="M499" s="321"/>
      <c r="N499" s="242">
        <f>SUM(N492:N497)</f>
        <v>75229206.799999997</v>
      </c>
    </row>
    <row r="500" spans="1:18" outlineLevel="2" x14ac:dyDescent="0.3">
      <c r="A500" s="266"/>
      <c r="B500" s="266"/>
      <c r="C500" s="271"/>
      <c r="D500" s="266"/>
      <c r="E500" s="266"/>
      <c r="F500" s="266"/>
      <c r="G500" s="266"/>
      <c r="H500" s="266"/>
      <c r="I500" s="266"/>
      <c r="J500" s="267"/>
      <c r="K500" s="267"/>
      <c r="L500" s="267"/>
      <c r="M500" s="267"/>
      <c r="N500" s="252"/>
    </row>
    <row r="501" spans="1:18" s="251" customFormat="1" outlineLevel="2" x14ac:dyDescent="0.3">
      <c r="A501" s="251" t="s">
        <v>703</v>
      </c>
      <c r="B501" s="251">
        <v>12352154</v>
      </c>
      <c r="C501" s="304" t="s">
        <v>1215</v>
      </c>
      <c r="D501" s="304"/>
      <c r="E501" s="304"/>
      <c r="F501" s="304"/>
      <c r="J501" s="252"/>
      <c r="K501" s="252"/>
      <c r="L501" s="252"/>
      <c r="M501" s="252"/>
      <c r="N501" s="252"/>
    </row>
    <row r="502" spans="1:18" outlineLevel="2" x14ac:dyDescent="0.3">
      <c r="A502" s="266"/>
      <c r="B502" s="266"/>
      <c r="C502" s="271"/>
      <c r="D502" s="266"/>
      <c r="E502" s="266"/>
      <c r="F502" s="266"/>
      <c r="G502" s="266"/>
      <c r="H502" s="266"/>
      <c r="I502" s="266"/>
      <c r="J502" s="267"/>
      <c r="K502" s="267"/>
      <c r="L502" s="267"/>
      <c r="M502" s="267"/>
      <c r="N502" s="252"/>
    </row>
    <row r="503" spans="1:18" outlineLevel="2" x14ac:dyDescent="0.3">
      <c r="A503" s="307" t="s">
        <v>24</v>
      </c>
      <c r="B503" s="307" t="s">
        <v>25</v>
      </c>
      <c r="C503" s="317" t="s">
        <v>612</v>
      </c>
      <c r="D503" s="307" t="s">
        <v>613</v>
      </c>
      <c r="E503" s="307" t="s">
        <v>27</v>
      </c>
      <c r="F503" s="309" t="s">
        <v>28</v>
      </c>
      <c r="G503" s="309"/>
      <c r="H503" s="309" t="s">
        <v>614</v>
      </c>
      <c r="I503" s="309"/>
      <c r="J503" s="309"/>
      <c r="K503" s="315" t="s">
        <v>615</v>
      </c>
      <c r="L503" s="315" t="s">
        <v>616</v>
      </c>
      <c r="M503" s="315" t="s">
        <v>617</v>
      </c>
      <c r="N503" s="315" t="s">
        <v>618</v>
      </c>
      <c r="O503" s="307" t="s">
        <v>619</v>
      </c>
      <c r="P503" s="307" t="s">
        <v>36</v>
      </c>
      <c r="Q503" s="309" t="s">
        <v>32</v>
      </c>
      <c r="R503" s="309" t="s">
        <v>620</v>
      </c>
    </row>
    <row r="504" spans="1:18" outlineLevel="2" x14ac:dyDescent="0.3">
      <c r="A504" s="308"/>
      <c r="B504" s="308"/>
      <c r="C504" s="318"/>
      <c r="D504" s="308"/>
      <c r="E504" s="308"/>
      <c r="F504" s="253" t="s">
        <v>33</v>
      </c>
      <c r="G504" s="253" t="s">
        <v>34</v>
      </c>
      <c r="H504" s="253" t="s">
        <v>33</v>
      </c>
      <c r="I504" s="253" t="s">
        <v>34</v>
      </c>
      <c r="J504" s="255" t="s">
        <v>35</v>
      </c>
      <c r="K504" s="316"/>
      <c r="L504" s="316"/>
      <c r="M504" s="316"/>
      <c r="N504" s="316"/>
      <c r="O504" s="308"/>
      <c r="P504" s="308"/>
      <c r="Q504" s="309"/>
      <c r="R504" s="309"/>
    </row>
    <row r="505" spans="1:18" ht="27.6" outlineLevel="2" x14ac:dyDescent="0.3">
      <c r="A505" s="254" t="s">
        <v>37</v>
      </c>
      <c r="B505" s="254">
        <v>1</v>
      </c>
      <c r="C505" s="257" t="s">
        <v>1025</v>
      </c>
      <c r="D505" s="229"/>
      <c r="E505" s="269" t="s">
        <v>874</v>
      </c>
      <c r="F505" s="229" t="s">
        <v>1216</v>
      </c>
      <c r="G505" s="230">
        <v>45932</v>
      </c>
      <c r="H505" s="144">
        <v>97</v>
      </c>
      <c r="I505" s="231">
        <v>45924</v>
      </c>
      <c r="J505" s="232">
        <v>1042600.04</v>
      </c>
      <c r="K505" s="256"/>
      <c r="L505" s="256"/>
      <c r="M505" s="256"/>
      <c r="N505" s="270">
        <f t="shared" ref="N505:N507" si="37">+J505+K505+L505-M505</f>
        <v>1042600.04</v>
      </c>
      <c r="O505" s="254" t="s">
        <v>821</v>
      </c>
      <c r="P505" s="254" t="s">
        <v>1002</v>
      </c>
      <c r="Q505" s="253"/>
      <c r="R505" s="144" t="s">
        <v>1217</v>
      </c>
    </row>
    <row r="506" spans="1:18" ht="27.6" outlineLevel="2" x14ac:dyDescent="0.3">
      <c r="A506" s="254"/>
      <c r="B506" s="254"/>
      <c r="C506" s="257" t="s">
        <v>904</v>
      </c>
      <c r="D506" s="229"/>
      <c r="E506" s="269" t="s">
        <v>874</v>
      </c>
      <c r="F506" s="229" t="s">
        <v>1218</v>
      </c>
      <c r="G506" s="230">
        <v>46000</v>
      </c>
      <c r="H506" s="144">
        <v>102</v>
      </c>
      <c r="I506" s="231">
        <v>45987</v>
      </c>
      <c r="J506" s="232">
        <v>520160.51</v>
      </c>
      <c r="K506" s="270"/>
      <c r="L506" s="270">
        <v>11122.93</v>
      </c>
      <c r="M506" s="256"/>
      <c r="N506" s="270">
        <f t="shared" si="37"/>
        <v>531283.44000000006</v>
      </c>
      <c r="O506" s="254"/>
      <c r="P506" s="254"/>
      <c r="Q506" s="253"/>
      <c r="R506" s="144" t="s">
        <v>1219</v>
      </c>
    </row>
    <row r="507" spans="1:18" ht="27.6" outlineLevel="2" x14ac:dyDescent="0.3">
      <c r="A507" s="254"/>
      <c r="B507" s="254"/>
      <c r="C507" s="257" t="s">
        <v>1035</v>
      </c>
      <c r="D507" s="229"/>
      <c r="E507" s="269" t="s">
        <v>874</v>
      </c>
      <c r="F507" s="229" t="s">
        <v>1220</v>
      </c>
      <c r="G507" s="230">
        <v>46008</v>
      </c>
      <c r="H507" s="144">
        <v>104</v>
      </c>
      <c r="I507" s="231">
        <v>46008</v>
      </c>
      <c r="J507" s="232">
        <v>705906.39</v>
      </c>
      <c r="K507" s="270"/>
      <c r="L507" s="270">
        <v>15094.86</v>
      </c>
      <c r="M507" s="270"/>
      <c r="N507" s="270">
        <f t="shared" si="37"/>
        <v>721001.25</v>
      </c>
      <c r="O507" s="254"/>
      <c r="P507" s="254"/>
      <c r="Q507" s="253"/>
      <c r="R507" s="144" t="s">
        <v>1221</v>
      </c>
    </row>
    <row r="508" spans="1:18" outlineLevel="2" x14ac:dyDescent="0.3">
      <c r="A508" s="233"/>
      <c r="B508" s="233"/>
      <c r="C508" s="234"/>
      <c r="D508" s="235"/>
      <c r="E508" s="236"/>
      <c r="F508" s="235"/>
      <c r="G508" s="237"/>
      <c r="H508" s="238"/>
      <c r="I508" s="239"/>
      <c r="J508" s="240"/>
      <c r="K508" s="241"/>
      <c r="L508" s="241"/>
      <c r="M508" s="241"/>
      <c r="N508" s="241"/>
    </row>
    <row r="509" spans="1:18" outlineLevel="2" x14ac:dyDescent="0.3">
      <c r="A509" s="319" t="s">
        <v>132</v>
      </c>
      <c r="B509" s="320"/>
      <c r="C509" s="320"/>
      <c r="D509" s="320"/>
      <c r="E509" s="320"/>
      <c r="F509" s="320"/>
      <c r="G509" s="320"/>
      <c r="H509" s="320"/>
      <c r="I509" s="320"/>
      <c r="J509" s="320"/>
      <c r="K509" s="320"/>
      <c r="L509" s="320"/>
      <c r="M509" s="321"/>
      <c r="N509" s="242">
        <f>SUM(N502:N507)</f>
        <v>2294884.73</v>
      </c>
    </row>
    <row r="510" spans="1:18" outlineLevel="2" x14ac:dyDescent="0.3">
      <c r="A510" s="266"/>
      <c r="B510" s="266"/>
      <c r="C510" s="271"/>
      <c r="D510" s="266"/>
      <c r="E510" s="266"/>
      <c r="F510" s="266"/>
      <c r="G510" s="266"/>
      <c r="H510" s="266"/>
      <c r="I510" s="266"/>
      <c r="J510" s="267"/>
      <c r="K510" s="267"/>
      <c r="L510" s="267"/>
      <c r="M510" s="267"/>
      <c r="N510" s="252"/>
    </row>
    <row r="511" spans="1:18" s="251" customFormat="1" outlineLevel="2" x14ac:dyDescent="0.3">
      <c r="A511" s="251" t="s">
        <v>703</v>
      </c>
      <c r="B511" s="251">
        <v>12352155</v>
      </c>
      <c r="C511" s="304" t="s">
        <v>1222</v>
      </c>
      <c r="D511" s="304"/>
      <c r="E511" s="304"/>
      <c r="F511" s="304"/>
      <c r="J511" s="252"/>
      <c r="K511" s="252"/>
      <c r="L511" s="252"/>
      <c r="M511" s="252"/>
      <c r="N511" s="252"/>
    </row>
    <row r="512" spans="1:18" outlineLevel="2" x14ac:dyDescent="0.3">
      <c r="A512" s="266"/>
      <c r="B512" s="266"/>
      <c r="C512" s="271"/>
      <c r="D512" s="266"/>
      <c r="E512" s="266"/>
      <c r="F512" s="266"/>
      <c r="G512" s="266"/>
      <c r="H512" s="266"/>
      <c r="I512" s="266"/>
      <c r="J512" s="267"/>
      <c r="K512" s="267"/>
      <c r="L512" s="267"/>
      <c r="M512" s="267"/>
      <c r="N512" s="252"/>
    </row>
    <row r="513" spans="1:18" outlineLevel="2" x14ac:dyDescent="0.3">
      <c r="A513" s="307" t="s">
        <v>24</v>
      </c>
      <c r="B513" s="307" t="s">
        <v>25</v>
      </c>
      <c r="C513" s="317" t="s">
        <v>612</v>
      </c>
      <c r="D513" s="307" t="s">
        <v>613</v>
      </c>
      <c r="E513" s="307" t="s">
        <v>27</v>
      </c>
      <c r="F513" s="309" t="s">
        <v>28</v>
      </c>
      <c r="G513" s="309"/>
      <c r="H513" s="309" t="s">
        <v>614</v>
      </c>
      <c r="I513" s="309"/>
      <c r="J513" s="309"/>
      <c r="K513" s="315" t="s">
        <v>615</v>
      </c>
      <c r="L513" s="315" t="s">
        <v>616</v>
      </c>
      <c r="M513" s="315" t="s">
        <v>617</v>
      </c>
      <c r="N513" s="315" t="s">
        <v>618</v>
      </c>
      <c r="O513" s="307" t="s">
        <v>619</v>
      </c>
      <c r="P513" s="307" t="s">
        <v>36</v>
      </c>
      <c r="Q513" s="309" t="s">
        <v>32</v>
      </c>
      <c r="R513" s="309" t="s">
        <v>620</v>
      </c>
    </row>
    <row r="514" spans="1:18" outlineLevel="2" x14ac:dyDescent="0.3">
      <c r="A514" s="308"/>
      <c r="B514" s="308"/>
      <c r="C514" s="318"/>
      <c r="D514" s="308"/>
      <c r="E514" s="308"/>
      <c r="F514" s="253" t="s">
        <v>33</v>
      </c>
      <c r="G514" s="253" t="s">
        <v>34</v>
      </c>
      <c r="H514" s="253" t="s">
        <v>33</v>
      </c>
      <c r="I514" s="253" t="s">
        <v>34</v>
      </c>
      <c r="J514" s="255" t="s">
        <v>35</v>
      </c>
      <c r="K514" s="316"/>
      <c r="L514" s="316"/>
      <c r="M514" s="316"/>
      <c r="N514" s="316"/>
      <c r="O514" s="308"/>
      <c r="P514" s="308"/>
      <c r="Q514" s="309"/>
      <c r="R514" s="309"/>
    </row>
    <row r="515" spans="1:18" ht="40.5" customHeight="1" outlineLevel="2" x14ac:dyDescent="0.3">
      <c r="A515" s="254" t="s">
        <v>37</v>
      </c>
      <c r="B515" s="254">
        <v>1</v>
      </c>
      <c r="C515" s="257" t="s">
        <v>1223</v>
      </c>
      <c r="D515" s="229"/>
      <c r="E515" s="269" t="s">
        <v>767</v>
      </c>
      <c r="F515" s="229" t="s">
        <v>1224</v>
      </c>
      <c r="G515" s="230">
        <v>45932</v>
      </c>
      <c r="H515" s="144" t="s">
        <v>1225</v>
      </c>
      <c r="I515" s="231">
        <v>45924</v>
      </c>
      <c r="J515" s="232">
        <v>1117151.6000000001</v>
      </c>
      <c r="K515" s="256"/>
      <c r="L515" s="256"/>
      <c r="M515" s="256"/>
      <c r="N515" s="270">
        <f t="shared" ref="N515:N518" si="38">+J515+K515+L515-M515</f>
        <v>1117151.6000000001</v>
      </c>
      <c r="O515" s="254" t="s">
        <v>821</v>
      </c>
      <c r="P515" s="254" t="s">
        <v>822</v>
      </c>
      <c r="Q515" s="253"/>
      <c r="R515" s="144" t="s">
        <v>1226</v>
      </c>
    </row>
    <row r="516" spans="1:18" ht="27.6" outlineLevel="2" x14ac:dyDescent="0.3">
      <c r="A516" s="254"/>
      <c r="B516" s="254"/>
      <c r="C516" s="257" t="s">
        <v>1227</v>
      </c>
      <c r="D516" s="229"/>
      <c r="E516" s="269" t="s">
        <v>767</v>
      </c>
      <c r="F516" s="229" t="s">
        <v>1228</v>
      </c>
      <c r="G516" s="230">
        <v>45986</v>
      </c>
      <c r="H516" s="144" t="s">
        <v>1229</v>
      </c>
      <c r="I516" s="231">
        <v>45979</v>
      </c>
      <c r="J516" s="232">
        <v>404863.17</v>
      </c>
      <c r="K516" s="256"/>
      <c r="L516" s="270">
        <v>8657.4500000000007</v>
      </c>
      <c r="M516" s="256"/>
      <c r="N516" s="270">
        <f t="shared" si="38"/>
        <v>413520.62</v>
      </c>
      <c r="O516" s="254"/>
      <c r="P516" s="254"/>
      <c r="Q516" s="253"/>
      <c r="R516" s="144" t="s">
        <v>1230</v>
      </c>
    </row>
    <row r="517" spans="1:18" ht="27.6" outlineLevel="2" x14ac:dyDescent="0.3">
      <c r="A517" s="254"/>
      <c r="B517" s="254"/>
      <c r="C517" s="257" t="s">
        <v>1035</v>
      </c>
      <c r="D517" s="229"/>
      <c r="E517" s="269" t="s">
        <v>767</v>
      </c>
      <c r="F517" s="229" t="s">
        <v>1231</v>
      </c>
      <c r="G517" s="230">
        <v>46001</v>
      </c>
      <c r="H517" s="144" t="s">
        <v>1232</v>
      </c>
      <c r="I517" s="231">
        <v>45994</v>
      </c>
      <c r="J517" s="232">
        <v>708980.9</v>
      </c>
      <c r="K517" s="256"/>
      <c r="L517" s="270">
        <v>15160.6</v>
      </c>
      <c r="M517" s="256"/>
      <c r="N517" s="270">
        <f t="shared" si="38"/>
        <v>724141.5</v>
      </c>
      <c r="O517" s="254"/>
      <c r="P517" s="254"/>
      <c r="Q517" s="253"/>
      <c r="R517" s="144" t="s">
        <v>1233</v>
      </c>
    </row>
    <row r="518" spans="1:18" ht="27.6" outlineLevel="2" x14ac:dyDescent="0.3">
      <c r="A518" s="254"/>
      <c r="B518" s="254"/>
      <c r="C518" s="257" t="s">
        <v>1234</v>
      </c>
      <c r="D518" s="229"/>
      <c r="E518" s="269" t="s">
        <v>767</v>
      </c>
      <c r="F518" s="229" t="s">
        <v>1235</v>
      </c>
      <c r="G518" s="230">
        <v>46008</v>
      </c>
      <c r="H518" s="144" t="s">
        <v>1236</v>
      </c>
      <c r="I518" s="231">
        <v>46005</v>
      </c>
      <c r="J518" s="232">
        <v>391344.25</v>
      </c>
      <c r="K518" s="256"/>
      <c r="L518" s="270">
        <v>8368.36</v>
      </c>
      <c r="M518" s="256"/>
      <c r="N518" s="270">
        <f t="shared" si="38"/>
        <v>399712.61</v>
      </c>
      <c r="O518" s="254"/>
      <c r="P518" s="254"/>
      <c r="Q518" s="253"/>
      <c r="R518" s="144" t="s">
        <v>1237</v>
      </c>
    </row>
    <row r="519" spans="1:18" ht="27.6" outlineLevel="2" x14ac:dyDescent="0.3">
      <c r="A519" s="254"/>
      <c r="B519" s="254"/>
      <c r="C519" s="257" t="s">
        <v>1238</v>
      </c>
      <c r="D519" s="229"/>
      <c r="E519" s="269" t="s">
        <v>767</v>
      </c>
      <c r="F519" s="229" t="s">
        <v>1239</v>
      </c>
      <c r="G519" s="230">
        <v>46008</v>
      </c>
      <c r="H519" s="144" t="s">
        <v>1240</v>
      </c>
      <c r="I519" s="231">
        <v>46005</v>
      </c>
      <c r="J519" s="232">
        <v>873133.88</v>
      </c>
      <c r="K519" s="256"/>
      <c r="L519" s="270">
        <v>18670.79</v>
      </c>
      <c r="M519" s="256"/>
      <c r="N519" s="270">
        <f>+J519+K519+L519-M519</f>
        <v>891804.67</v>
      </c>
      <c r="O519" s="254"/>
      <c r="P519" s="254"/>
      <c r="Q519" s="253"/>
      <c r="R519" s="144" t="s">
        <v>1241</v>
      </c>
    </row>
    <row r="520" spans="1:18" ht="27.6" outlineLevel="2" x14ac:dyDescent="0.3">
      <c r="A520" s="254"/>
      <c r="B520" s="254"/>
      <c r="C520" s="257" t="s">
        <v>1242</v>
      </c>
      <c r="D520" s="229"/>
      <c r="E520" s="269" t="s">
        <v>767</v>
      </c>
      <c r="F520" s="229" t="s">
        <v>1243</v>
      </c>
      <c r="G520" s="230">
        <v>46013</v>
      </c>
      <c r="H520" s="144" t="s">
        <v>1244</v>
      </c>
      <c r="I520" s="231">
        <v>46007</v>
      </c>
      <c r="J520" s="232">
        <v>173791.38</v>
      </c>
      <c r="K520" s="256"/>
      <c r="L520" s="270">
        <v>3716.3</v>
      </c>
      <c r="M520" s="256"/>
      <c r="N520" s="270">
        <f>+J520+K520+L520-M520</f>
        <v>177507.68</v>
      </c>
      <c r="O520" s="254"/>
      <c r="P520" s="254"/>
      <c r="Q520" s="253"/>
      <c r="R520" s="144" t="s">
        <v>1245</v>
      </c>
    </row>
    <row r="521" spans="1:18" outlineLevel="2" x14ac:dyDescent="0.3">
      <c r="A521" s="233"/>
      <c r="B521" s="233"/>
      <c r="C521" s="234"/>
      <c r="D521" s="235"/>
      <c r="E521" s="236"/>
      <c r="F521" s="235"/>
      <c r="G521" s="237"/>
      <c r="H521" s="238"/>
      <c r="I521" s="239"/>
      <c r="J521" s="240"/>
      <c r="K521" s="241"/>
      <c r="L521" s="241"/>
      <c r="M521" s="241"/>
      <c r="N521" s="241"/>
    </row>
    <row r="522" spans="1:18" outlineLevel="2" x14ac:dyDescent="0.3">
      <c r="A522" s="319" t="s">
        <v>132</v>
      </c>
      <c r="B522" s="320"/>
      <c r="C522" s="320"/>
      <c r="D522" s="320"/>
      <c r="E522" s="320"/>
      <c r="F522" s="320"/>
      <c r="G522" s="320"/>
      <c r="H522" s="320"/>
      <c r="I522" s="320"/>
      <c r="J522" s="320"/>
      <c r="K522" s="320"/>
      <c r="L522" s="320"/>
      <c r="M522" s="321"/>
      <c r="N522" s="242">
        <f>SUM(N515:N520)</f>
        <v>3723838.68</v>
      </c>
    </row>
    <row r="523" spans="1:18" outlineLevel="2" x14ac:dyDescent="0.3">
      <c r="A523" s="266"/>
      <c r="B523" s="266"/>
      <c r="C523" s="271"/>
      <c r="D523" s="266"/>
      <c r="E523" s="266"/>
      <c r="F523" s="266"/>
      <c r="G523" s="266"/>
      <c r="H523" s="266"/>
      <c r="I523" s="266"/>
      <c r="J523" s="267"/>
      <c r="K523" s="267"/>
      <c r="L523" s="267"/>
      <c r="M523" s="267"/>
      <c r="N523" s="252"/>
    </row>
    <row r="524" spans="1:18" s="251" customFormat="1" outlineLevel="2" x14ac:dyDescent="0.3">
      <c r="A524" s="251" t="s">
        <v>703</v>
      </c>
      <c r="B524" s="251">
        <v>12352156</v>
      </c>
      <c r="C524" s="304" t="s">
        <v>1246</v>
      </c>
      <c r="D524" s="304"/>
      <c r="E524" s="304"/>
      <c r="F524" s="304"/>
      <c r="J524" s="252"/>
      <c r="K524" s="252"/>
      <c r="L524" s="252"/>
      <c r="M524" s="252"/>
      <c r="N524" s="252"/>
    </row>
    <row r="525" spans="1:18" outlineLevel="2" x14ac:dyDescent="0.3">
      <c r="A525" s="266"/>
      <c r="B525" s="266"/>
      <c r="C525" s="271"/>
      <c r="D525" s="266"/>
      <c r="E525" s="266"/>
      <c r="F525" s="266"/>
      <c r="G525" s="266"/>
      <c r="H525" s="266"/>
      <c r="I525" s="266"/>
      <c r="J525" s="267"/>
      <c r="K525" s="267"/>
      <c r="L525" s="267"/>
      <c r="M525" s="267"/>
      <c r="N525" s="252"/>
    </row>
    <row r="526" spans="1:18" outlineLevel="2" x14ac:dyDescent="0.3">
      <c r="A526" s="307" t="s">
        <v>24</v>
      </c>
      <c r="B526" s="307" t="s">
        <v>25</v>
      </c>
      <c r="C526" s="317" t="s">
        <v>612</v>
      </c>
      <c r="D526" s="307" t="s">
        <v>613</v>
      </c>
      <c r="E526" s="307" t="s">
        <v>27</v>
      </c>
      <c r="F526" s="309" t="s">
        <v>28</v>
      </c>
      <c r="G526" s="309"/>
      <c r="H526" s="309" t="s">
        <v>614</v>
      </c>
      <c r="I526" s="309"/>
      <c r="J526" s="309"/>
      <c r="K526" s="315" t="s">
        <v>615</v>
      </c>
      <c r="L526" s="315" t="s">
        <v>616</v>
      </c>
      <c r="M526" s="315" t="s">
        <v>617</v>
      </c>
      <c r="N526" s="315" t="s">
        <v>618</v>
      </c>
      <c r="O526" s="307" t="s">
        <v>619</v>
      </c>
      <c r="P526" s="307" t="s">
        <v>36</v>
      </c>
      <c r="Q526" s="309" t="s">
        <v>32</v>
      </c>
      <c r="R526" s="309" t="s">
        <v>620</v>
      </c>
    </row>
    <row r="527" spans="1:18" outlineLevel="2" x14ac:dyDescent="0.3">
      <c r="A527" s="308"/>
      <c r="B527" s="308"/>
      <c r="C527" s="318"/>
      <c r="D527" s="308"/>
      <c r="E527" s="308"/>
      <c r="F527" s="253" t="s">
        <v>33</v>
      </c>
      <c r="G527" s="253" t="s">
        <v>34</v>
      </c>
      <c r="H527" s="253" t="s">
        <v>33</v>
      </c>
      <c r="I527" s="253" t="s">
        <v>34</v>
      </c>
      <c r="J527" s="255" t="s">
        <v>35</v>
      </c>
      <c r="K527" s="316"/>
      <c r="L527" s="316"/>
      <c r="M527" s="316"/>
      <c r="N527" s="316"/>
      <c r="O527" s="308"/>
      <c r="P527" s="308"/>
      <c r="Q527" s="309"/>
      <c r="R527" s="309"/>
    </row>
    <row r="528" spans="1:18" ht="28.5" customHeight="1" outlineLevel="2" x14ac:dyDescent="0.3">
      <c r="A528" s="254" t="s">
        <v>37</v>
      </c>
      <c r="B528" s="254">
        <v>1</v>
      </c>
      <c r="C528" s="257" t="s">
        <v>1247</v>
      </c>
      <c r="D528" s="229"/>
      <c r="E528" s="269" t="s">
        <v>767</v>
      </c>
      <c r="F528" s="229" t="s">
        <v>1248</v>
      </c>
      <c r="G528" s="230">
        <v>45939</v>
      </c>
      <c r="H528" s="144" t="s">
        <v>1249</v>
      </c>
      <c r="I528" s="231">
        <v>45938</v>
      </c>
      <c r="J528" s="232">
        <v>3512660.6</v>
      </c>
      <c r="K528" s="256"/>
      <c r="L528" s="256"/>
      <c r="M528" s="256"/>
      <c r="N528" s="270">
        <f t="shared" ref="N528:N531" si="39">+J528+K528+L528-M528</f>
        <v>3512660.6</v>
      </c>
      <c r="O528" s="254" t="s">
        <v>708</v>
      </c>
      <c r="P528" s="254" t="s">
        <v>1002</v>
      </c>
      <c r="Q528" s="253"/>
      <c r="R528" s="144" t="s">
        <v>1250</v>
      </c>
    </row>
    <row r="529" spans="1:18" ht="27.6" outlineLevel="2" x14ac:dyDescent="0.3">
      <c r="A529" s="254"/>
      <c r="B529" s="254"/>
      <c r="C529" s="257" t="s">
        <v>1227</v>
      </c>
      <c r="D529" s="229"/>
      <c r="E529" s="269" t="s">
        <v>767</v>
      </c>
      <c r="F529" s="229" t="s">
        <v>1251</v>
      </c>
      <c r="G529" s="230">
        <v>46008</v>
      </c>
      <c r="H529" s="144" t="s">
        <v>1252</v>
      </c>
      <c r="I529" s="231">
        <v>46006</v>
      </c>
      <c r="J529" s="232">
        <v>6539976.2400000002</v>
      </c>
      <c r="K529" s="270"/>
      <c r="L529" s="270">
        <v>139848.54999999999</v>
      </c>
      <c r="M529" s="256"/>
      <c r="N529" s="270">
        <f t="shared" si="39"/>
        <v>6679824.79</v>
      </c>
      <c r="O529" s="254"/>
      <c r="P529" s="254"/>
      <c r="Q529" s="253"/>
      <c r="R529" s="144" t="s">
        <v>1253</v>
      </c>
    </row>
    <row r="530" spans="1:18" ht="27.6" outlineLevel="2" x14ac:dyDescent="0.3">
      <c r="A530" s="254"/>
      <c r="B530" s="254"/>
      <c r="C530" s="257" t="s">
        <v>1254</v>
      </c>
      <c r="D530" s="229"/>
      <c r="E530" s="269" t="s">
        <v>767</v>
      </c>
      <c r="F530" s="229" t="s">
        <v>1255</v>
      </c>
      <c r="G530" s="230">
        <v>46008</v>
      </c>
      <c r="H530" s="144" t="s">
        <v>1256</v>
      </c>
      <c r="I530" s="231">
        <v>46008</v>
      </c>
      <c r="J530" s="232">
        <v>460886.05</v>
      </c>
      <c r="K530" s="270"/>
      <c r="L530" s="270">
        <v>9855.42</v>
      </c>
      <c r="M530" s="256"/>
      <c r="N530" s="270">
        <f t="shared" si="39"/>
        <v>470741.47</v>
      </c>
      <c r="O530" s="254"/>
      <c r="P530" s="254"/>
      <c r="Q530" s="253"/>
      <c r="R530" s="144" t="s">
        <v>1257</v>
      </c>
    </row>
    <row r="531" spans="1:18" ht="27.6" outlineLevel="2" x14ac:dyDescent="0.3">
      <c r="A531" s="254"/>
      <c r="B531" s="254"/>
      <c r="C531" s="257" t="s">
        <v>1258</v>
      </c>
      <c r="D531" s="229"/>
      <c r="E531" s="269" t="s">
        <v>767</v>
      </c>
      <c r="F531" s="229" t="s">
        <v>1259</v>
      </c>
      <c r="G531" s="230">
        <v>46008</v>
      </c>
      <c r="H531" s="144" t="s">
        <v>1260</v>
      </c>
      <c r="I531" s="231">
        <v>46008</v>
      </c>
      <c r="J531" s="232">
        <v>960964.82</v>
      </c>
      <c r="K531" s="270"/>
      <c r="L531" s="270">
        <v>20548.93</v>
      </c>
      <c r="M531" s="270"/>
      <c r="N531" s="270">
        <f t="shared" si="39"/>
        <v>981513.75</v>
      </c>
      <c r="O531" s="254"/>
      <c r="P531" s="254"/>
      <c r="Q531" s="253"/>
      <c r="R531" s="144" t="s">
        <v>1261</v>
      </c>
    </row>
    <row r="532" spans="1:18" outlineLevel="2" x14ac:dyDescent="0.3">
      <c r="A532" s="233"/>
      <c r="B532" s="233"/>
      <c r="C532" s="234"/>
      <c r="D532" s="235"/>
      <c r="E532" s="236"/>
      <c r="F532" s="235"/>
      <c r="G532" s="237"/>
      <c r="H532" s="238"/>
      <c r="I532" s="239"/>
      <c r="J532" s="240"/>
      <c r="K532" s="241"/>
      <c r="L532" s="241"/>
      <c r="M532" s="241"/>
      <c r="N532" s="241"/>
    </row>
    <row r="533" spans="1:18" outlineLevel="2" x14ac:dyDescent="0.3">
      <c r="A533" s="319" t="s">
        <v>132</v>
      </c>
      <c r="B533" s="320"/>
      <c r="C533" s="320"/>
      <c r="D533" s="320"/>
      <c r="E533" s="320"/>
      <c r="F533" s="320"/>
      <c r="G533" s="320"/>
      <c r="H533" s="320"/>
      <c r="I533" s="320"/>
      <c r="J533" s="320"/>
      <c r="K533" s="320"/>
      <c r="L533" s="320"/>
      <c r="M533" s="321"/>
      <c r="N533" s="242">
        <f>SUM(N528:N531)</f>
        <v>11644740.610000001</v>
      </c>
    </row>
    <row r="534" spans="1:18" outlineLevel="2" x14ac:dyDescent="0.3">
      <c r="A534" s="266"/>
      <c r="B534" s="266"/>
      <c r="C534" s="271"/>
      <c r="D534" s="266"/>
      <c r="E534" s="266"/>
      <c r="F534" s="266"/>
      <c r="G534" s="266"/>
      <c r="H534" s="266"/>
      <c r="I534" s="266"/>
      <c r="J534" s="267"/>
      <c r="K534" s="267"/>
      <c r="L534" s="267"/>
      <c r="M534" s="267"/>
      <c r="N534" s="252"/>
    </row>
    <row r="535" spans="1:18" s="251" customFormat="1" outlineLevel="2" x14ac:dyDescent="0.3">
      <c r="A535" s="251" t="s">
        <v>703</v>
      </c>
      <c r="B535" s="251">
        <v>12352157</v>
      </c>
      <c r="C535" s="304" t="s">
        <v>1262</v>
      </c>
      <c r="D535" s="304"/>
      <c r="E535" s="304"/>
      <c r="F535" s="304"/>
      <c r="J535" s="252"/>
      <c r="K535" s="252"/>
      <c r="L535" s="252"/>
      <c r="M535" s="252"/>
      <c r="N535" s="252"/>
    </row>
    <row r="536" spans="1:18" outlineLevel="2" x14ac:dyDescent="0.3">
      <c r="A536" s="266"/>
      <c r="B536" s="266"/>
      <c r="C536" s="271"/>
      <c r="D536" s="266"/>
      <c r="E536" s="266"/>
      <c r="F536" s="266"/>
      <c r="G536" s="266"/>
      <c r="H536" s="266"/>
      <c r="I536" s="266"/>
      <c r="J536" s="267"/>
      <c r="K536" s="267"/>
      <c r="L536" s="267"/>
      <c r="M536" s="267"/>
      <c r="N536" s="252"/>
    </row>
    <row r="537" spans="1:18" outlineLevel="2" x14ac:dyDescent="0.3">
      <c r="A537" s="307" t="s">
        <v>24</v>
      </c>
      <c r="B537" s="307" t="s">
        <v>25</v>
      </c>
      <c r="C537" s="317" t="s">
        <v>612</v>
      </c>
      <c r="D537" s="307" t="s">
        <v>613</v>
      </c>
      <c r="E537" s="307" t="s">
        <v>27</v>
      </c>
      <c r="F537" s="309" t="s">
        <v>28</v>
      </c>
      <c r="G537" s="309"/>
      <c r="H537" s="309" t="s">
        <v>614</v>
      </c>
      <c r="I537" s="309"/>
      <c r="J537" s="309"/>
      <c r="K537" s="315" t="s">
        <v>615</v>
      </c>
      <c r="L537" s="315" t="s">
        <v>616</v>
      </c>
      <c r="M537" s="315" t="s">
        <v>617</v>
      </c>
      <c r="N537" s="315" t="s">
        <v>618</v>
      </c>
      <c r="O537" s="307" t="s">
        <v>619</v>
      </c>
      <c r="P537" s="307" t="s">
        <v>36</v>
      </c>
      <c r="Q537" s="309" t="s">
        <v>32</v>
      </c>
      <c r="R537" s="309" t="s">
        <v>620</v>
      </c>
    </row>
    <row r="538" spans="1:18" outlineLevel="2" x14ac:dyDescent="0.3">
      <c r="A538" s="308"/>
      <c r="B538" s="308"/>
      <c r="C538" s="318"/>
      <c r="D538" s="308"/>
      <c r="E538" s="308"/>
      <c r="F538" s="253" t="s">
        <v>33</v>
      </c>
      <c r="G538" s="253" t="s">
        <v>34</v>
      </c>
      <c r="H538" s="253" t="s">
        <v>33</v>
      </c>
      <c r="I538" s="253" t="s">
        <v>34</v>
      </c>
      <c r="J538" s="255" t="s">
        <v>35</v>
      </c>
      <c r="K538" s="316"/>
      <c r="L538" s="316"/>
      <c r="M538" s="316"/>
      <c r="N538" s="316"/>
      <c r="O538" s="308"/>
      <c r="P538" s="308"/>
      <c r="Q538" s="309"/>
      <c r="R538" s="309"/>
    </row>
    <row r="539" spans="1:18" ht="33" customHeight="1" outlineLevel="2" x14ac:dyDescent="0.3">
      <c r="A539" s="254" t="s">
        <v>37</v>
      </c>
      <c r="B539" s="254">
        <v>1</v>
      </c>
      <c r="C539" s="257" t="s">
        <v>1263</v>
      </c>
      <c r="D539" s="229"/>
      <c r="E539" s="269" t="s">
        <v>1264</v>
      </c>
      <c r="F539" s="229" t="s">
        <v>1265</v>
      </c>
      <c r="G539" s="230">
        <v>46008</v>
      </c>
      <c r="H539" s="144" t="s">
        <v>1266</v>
      </c>
      <c r="I539" s="231">
        <v>46007</v>
      </c>
      <c r="J539" s="232">
        <v>3812639.89</v>
      </c>
      <c r="K539" s="256"/>
      <c r="L539" s="270">
        <v>56705.93</v>
      </c>
      <c r="M539" s="256"/>
      <c r="N539" s="270">
        <f t="shared" ref="N539" si="40">+J539+K539+L539-M539</f>
        <v>3869345.8200000003</v>
      </c>
      <c r="O539" s="254" t="s">
        <v>708</v>
      </c>
      <c r="P539" s="254" t="s">
        <v>1002</v>
      </c>
      <c r="Q539" s="253"/>
      <c r="R539" s="144" t="s">
        <v>1267</v>
      </c>
    </row>
    <row r="540" spans="1:18" outlineLevel="2" x14ac:dyDescent="0.3">
      <c r="A540" s="233"/>
      <c r="B540" s="233"/>
      <c r="C540" s="234"/>
      <c r="D540" s="235"/>
      <c r="E540" s="236"/>
      <c r="F540" s="235"/>
      <c r="G540" s="237"/>
      <c r="H540" s="238"/>
      <c r="I540" s="239"/>
      <c r="J540" s="240"/>
      <c r="K540" s="241"/>
      <c r="L540" s="241"/>
      <c r="M540" s="241"/>
      <c r="N540" s="241"/>
    </row>
    <row r="541" spans="1:18" outlineLevel="2" x14ac:dyDescent="0.3">
      <c r="A541" s="319" t="s">
        <v>132</v>
      </c>
      <c r="B541" s="320"/>
      <c r="C541" s="320"/>
      <c r="D541" s="320"/>
      <c r="E541" s="320"/>
      <c r="F541" s="320"/>
      <c r="G541" s="320"/>
      <c r="H541" s="320"/>
      <c r="I541" s="320"/>
      <c r="J541" s="320"/>
      <c r="K541" s="320"/>
      <c r="L541" s="320"/>
      <c r="M541" s="321"/>
      <c r="N541" s="242">
        <f>SUM(N539:N539)</f>
        <v>3869345.8200000003</v>
      </c>
    </row>
    <row r="542" spans="1:18" outlineLevel="2" x14ac:dyDescent="0.3">
      <c r="A542" s="266"/>
      <c r="B542" s="266"/>
      <c r="C542" s="271"/>
      <c r="D542" s="266"/>
      <c r="E542" s="266"/>
      <c r="F542" s="266"/>
      <c r="G542" s="266"/>
      <c r="H542" s="266"/>
      <c r="I542" s="266"/>
      <c r="J542" s="267"/>
      <c r="K542" s="267"/>
      <c r="L542" s="267"/>
      <c r="M542" s="267"/>
      <c r="N542" s="252"/>
    </row>
    <row r="543" spans="1:18" s="251" customFormat="1" outlineLevel="2" x14ac:dyDescent="0.3">
      <c r="A543" s="251" t="s">
        <v>703</v>
      </c>
      <c r="B543" s="251">
        <v>12352158</v>
      </c>
      <c r="C543" s="304" t="s">
        <v>1268</v>
      </c>
      <c r="D543" s="304"/>
      <c r="E543" s="304"/>
      <c r="F543" s="304"/>
      <c r="J543" s="252"/>
      <c r="K543" s="252"/>
      <c r="L543" s="252"/>
      <c r="M543" s="252"/>
      <c r="N543" s="252"/>
    </row>
    <row r="544" spans="1:18" outlineLevel="2" x14ac:dyDescent="0.3">
      <c r="A544" s="266"/>
      <c r="B544" s="266"/>
      <c r="C544" s="271"/>
      <c r="D544" s="266"/>
      <c r="E544" s="266"/>
      <c r="F544" s="266"/>
      <c r="G544" s="266"/>
      <c r="H544" s="266"/>
      <c r="I544" s="266"/>
      <c r="J544" s="267"/>
      <c r="K544" s="267"/>
      <c r="L544" s="267"/>
      <c r="M544" s="267"/>
      <c r="N544" s="252"/>
    </row>
    <row r="545" spans="1:18" outlineLevel="2" x14ac:dyDescent="0.3">
      <c r="A545" s="307" t="s">
        <v>24</v>
      </c>
      <c r="B545" s="307" t="s">
        <v>25</v>
      </c>
      <c r="C545" s="317" t="s">
        <v>612</v>
      </c>
      <c r="D545" s="307" t="s">
        <v>613</v>
      </c>
      <c r="E545" s="307" t="s">
        <v>27</v>
      </c>
      <c r="F545" s="309" t="s">
        <v>28</v>
      </c>
      <c r="G545" s="309"/>
      <c r="H545" s="309" t="s">
        <v>614</v>
      </c>
      <c r="I545" s="309"/>
      <c r="J545" s="309"/>
      <c r="K545" s="315" t="s">
        <v>615</v>
      </c>
      <c r="L545" s="315" t="s">
        <v>616</v>
      </c>
      <c r="M545" s="315" t="s">
        <v>617</v>
      </c>
      <c r="N545" s="315" t="s">
        <v>618</v>
      </c>
      <c r="O545" s="307" t="s">
        <v>619</v>
      </c>
      <c r="P545" s="307" t="s">
        <v>36</v>
      </c>
      <c r="Q545" s="309" t="s">
        <v>32</v>
      </c>
      <c r="R545" s="309" t="s">
        <v>620</v>
      </c>
    </row>
    <row r="546" spans="1:18" outlineLevel="2" x14ac:dyDescent="0.3">
      <c r="A546" s="308"/>
      <c r="B546" s="308"/>
      <c r="C546" s="318"/>
      <c r="D546" s="308"/>
      <c r="E546" s="308"/>
      <c r="F546" s="253" t="s">
        <v>33</v>
      </c>
      <c r="G546" s="253" t="s">
        <v>34</v>
      </c>
      <c r="H546" s="253" t="s">
        <v>33</v>
      </c>
      <c r="I546" s="253" t="s">
        <v>34</v>
      </c>
      <c r="J546" s="255" t="s">
        <v>35</v>
      </c>
      <c r="K546" s="316"/>
      <c r="L546" s="316"/>
      <c r="M546" s="316"/>
      <c r="N546" s="316"/>
      <c r="O546" s="308"/>
      <c r="P546" s="308"/>
      <c r="Q546" s="309"/>
      <c r="R546" s="309"/>
    </row>
    <row r="547" spans="1:18" ht="27.6" outlineLevel="2" x14ac:dyDescent="0.3">
      <c r="A547" s="254" t="s">
        <v>37</v>
      </c>
      <c r="B547" s="254">
        <v>1</v>
      </c>
      <c r="C547" s="273" t="s">
        <v>1227</v>
      </c>
      <c r="D547" s="273"/>
      <c r="E547" s="269" t="s">
        <v>1269</v>
      </c>
      <c r="F547" s="261" t="s">
        <v>1270</v>
      </c>
      <c r="G547" s="230">
        <v>46007</v>
      </c>
      <c r="H547" s="144">
        <v>62</v>
      </c>
      <c r="I547" s="231">
        <v>46002</v>
      </c>
      <c r="J547" s="232">
        <v>484018.37</v>
      </c>
      <c r="K547" s="270"/>
      <c r="L547" s="270">
        <v>7198.88</v>
      </c>
      <c r="M547" s="270"/>
      <c r="N547" s="270">
        <f t="shared" ref="N547" si="41">+J547+K547+L547-M547</f>
        <v>491217.25</v>
      </c>
      <c r="O547" s="274" t="s">
        <v>708</v>
      </c>
      <c r="P547" s="274" t="s">
        <v>1002</v>
      </c>
      <c r="Q547" s="144"/>
      <c r="R547" s="144" t="s">
        <v>1271</v>
      </c>
    </row>
    <row r="548" spans="1:18" outlineLevel="2" x14ac:dyDescent="0.3">
      <c r="A548" s="233"/>
      <c r="B548" s="233"/>
      <c r="C548" s="234"/>
      <c r="D548" s="235"/>
      <c r="E548" s="236"/>
      <c r="F548" s="235"/>
      <c r="G548" s="237"/>
      <c r="H548" s="238"/>
      <c r="I548" s="239"/>
      <c r="J548" s="240"/>
      <c r="K548" s="241"/>
      <c r="L548" s="241"/>
      <c r="M548" s="241"/>
      <c r="N548" s="241"/>
    </row>
    <row r="549" spans="1:18" outlineLevel="2" x14ac:dyDescent="0.3">
      <c r="A549" s="319" t="s">
        <v>132</v>
      </c>
      <c r="B549" s="320"/>
      <c r="C549" s="320"/>
      <c r="D549" s="320"/>
      <c r="E549" s="320"/>
      <c r="F549" s="320"/>
      <c r="G549" s="320"/>
      <c r="H549" s="320"/>
      <c r="I549" s="320"/>
      <c r="J549" s="320"/>
      <c r="K549" s="320"/>
      <c r="L549" s="320"/>
      <c r="M549" s="321"/>
      <c r="N549" s="242">
        <f>SUM(N547:N547)</f>
        <v>491217.25</v>
      </c>
    </row>
    <row r="550" spans="1:18" outlineLevel="2" x14ac:dyDescent="0.3">
      <c r="A550" s="266"/>
      <c r="B550" s="266"/>
      <c r="C550" s="271"/>
      <c r="D550" s="266"/>
      <c r="E550" s="266"/>
      <c r="F550" s="266"/>
      <c r="G550" s="266"/>
      <c r="H550" s="266"/>
      <c r="I550" s="266"/>
      <c r="J550" s="267"/>
      <c r="K550" s="267"/>
      <c r="L550" s="267"/>
      <c r="M550" s="267"/>
      <c r="N550" s="252"/>
    </row>
    <row r="551" spans="1:18" s="251" customFormat="1" outlineLevel="2" x14ac:dyDescent="0.3">
      <c r="A551" s="251" t="s">
        <v>703</v>
      </c>
      <c r="B551" s="251">
        <v>12352159</v>
      </c>
      <c r="C551" s="304" t="s">
        <v>1272</v>
      </c>
      <c r="D551" s="304"/>
      <c r="E551" s="304"/>
      <c r="F551" s="304"/>
      <c r="J551" s="252"/>
      <c r="K551" s="252"/>
      <c r="L551" s="252"/>
      <c r="M551" s="252"/>
      <c r="N551" s="252"/>
    </row>
    <row r="552" spans="1:18" outlineLevel="2" x14ac:dyDescent="0.3">
      <c r="A552" s="266"/>
      <c r="B552" s="266"/>
      <c r="C552" s="271"/>
      <c r="D552" s="266"/>
      <c r="E552" s="266"/>
      <c r="F552" s="266"/>
      <c r="G552" s="266"/>
      <c r="H552" s="266"/>
      <c r="I552" s="266"/>
      <c r="J552" s="267"/>
      <c r="K552" s="267"/>
      <c r="L552" s="267"/>
      <c r="M552" s="267"/>
      <c r="N552" s="252"/>
    </row>
    <row r="553" spans="1:18" outlineLevel="2" x14ac:dyDescent="0.3">
      <c r="A553" s="307" t="s">
        <v>24</v>
      </c>
      <c r="B553" s="307" t="s">
        <v>25</v>
      </c>
      <c r="C553" s="317" t="s">
        <v>612</v>
      </c>
      <c r="D553" s="307" t="s">
        <v>613</v>
      </c>
      <c r="E553" s="307" t="s">
        <v>27</v>
      </c>
      <c r="F553" s="309" t="s">
        <v>28</v>
      </c>
      <c r="G553" s="309"/>
      <c r="H553" s="309" t="s">
        <v>614</v>
      </c>
      <c r="I553" s="309"/>
      <c r="J553" s="309"/>
      <c r="K553" s="315" t="s">
        <v>615</v>
      </c>
      <c r="L553" s="315" t="s">
        <v>616</v>
      </c>
      <c r="M553" s="315" t="s">
        <v>617</v>
      </c>
      <c r="N553" s="315" t="s">
        <v>618</v>
      </c>
      <c r="O553" s="307" t="s">
        <v>619</v>
      </c>
      <c r="P553" s="307" t="s">
        <v>36</v>
      </c>
      <c r="Q553" s="309" t="s">
        <v>32</v>
      </c>
      <c r="R553" s="309" t="s">
        <v>620</v>
      </c>
    </row>
    <row r="554" spans="1:18" outlineLevel="2" x14ac:dyDescent="0.3">
      <c r="A554" s="308"/>
      <c r="B554" s="308"/>
      <c r="C554" s="318"/>
      <c r="D554" s="308"/>
      <c r="E554" s="308"/>
      <c r="F554" s="253" t="s">
        <v>33</v>
      </c>
      <c r="G554" s="253" t="s">
        <v>34</v>
      </c>
      <c r="H554" s="253" t="s">
        <v>33</v>
      </c>
      <c r="I554" s="253" t="s">
        <v>34</v>
      </c>
      <c r="J554" s="255" t="s">
        <v>35</v>
      </c>
      <c r="K554" s="316"/>
      <c r="L554" s="316"/>
      <c r="M554" s="316"/>
      <c r="N554" s="316"/>
      <c r="O554" s="308"/>
      <c r="P554" s="308"/>
      <c r="Q554" s="309"/>
      <c r="R554" s="309"/>
    </row>
    <row r="555" spans="1:18" ht="27.6" outlineLevel="2" x14ac:dyDescent="0.3">
      <c r="A555" s="254" t="s">
        <v>37</v>
      </c>
      <c r="B555" s="254">
        <v>1</v>
      </c>
      <c r="C555" s="257" t="s">
        <v>1025</v>
      </c>
      <c r="D555" s="229"/>
      <c r="E555" s="269" t="s">
        <v>767</v>
      </c>
      <c r="F555" s="229" t="s">
        <v>1273</v>
      </c>
      <c r="G555" s="230">
        <v>45902</v>
      </c>
      <c r="H555" s="144" t="s">
        <v>1274</v>
      </c>
      <c r="I555" s="231">
        <v>45874</v>
      </c>
      <c r="J555" s="232">
        <v>4645940.1900000004</v>
      </c>
      <c r="K555" s="270"/>
      <c r="L555" s="270"/>
      <c r="M555" s="270"/>
      <c r="N555" s="270">
        <f t="shared" ref="N555:N558" si="42">+J555+K555+L555-M555</f>
        <v>4645940.1900000004</v>
      </c>
      <c r="O555" s="274" t="s">
        <v>821</v>
      </c>
      <c r="P555" s="274" t="s">
        <v>1002</v>
      </c>
      <c r="Q555" s="144"/>
      <c r="R555" s="144" t="s">
        <v>1275</v>
      </c>
    </row>
    <row r="556" spans="1:18" ht="27.6" outlineLevel="2" x14ac:dyDescent="0.3">
      <c r="A556" s="254"/>
      <c r="B556" s="254"/>
      <c r="C556" s="257" t="s">
        <v>904</v>
      </c>
      <c r="D556" s="229"/>
      <c r="E556" s="269" t="s">
        <v>767</v>
      </c>
      <c r="F556" s="229" t="s">
        <v>1276</v>
      </c>
      <c r="G556" s="230">
        <v>45993</v>
      </c>
      <c r="H556" s="144" t="s">
        <v>1277</v>
      </c>
      <c r="I556" s="231">
        <v>45980</v>
      </c>
      <c r="J556" s="232">
        <v>1660031.58</v>
      </c>
      <c r="K556" s="270"/>
      <c r="L556" s="270">
        <v>35497.53</v>
      </c>
      <c r="M556" s="270"/>
      <c r="N556" s="270">
        <f t="shared" si="42"/>
        <v>1695529.11</v>
      </c>
      <c r="O556" s="274"/>
      <c r="P556" s="274"/>
      <c r="Q556" s="144"/>
      <c r="R556" s="144" t="s">
        <v>1278</v>
      </c>
    </row>
    <row r="557" spans="1:18" ht="27.6" outlineLevel="2" x14ac:dyDescent="0.3">
      <c r="A557" s="254"/>
      <c r="B557" s="254"/>
      <c r="C557" s="257" t="s">
        <v>1279</v>
      </c>
      <c r="D557" s="229"/>
      <c r="E557" s="269" t="s">
        <v>767</v>
      </c>
      <c r="F557" s="229" t="s">
        <v>1280</v>
      </c>
      <c r="G557" s="230">
        <v>46008</v>
      </c>
      <c r="H557" s="144" t="s">
        <v>1281</v>
      </c>
      <c r="I557" s="231">
        <v>46007</v>
      </c>
      <c r="J557" s="232">
        <v>4119711.98</v>
      </c>
      <c r="K557" s="270"/>
      <c r="L557" s="270">
        <v>88094.48</v>
      </c>
      <c r="M557" s="270"/>
      <c r="N557" s="270">
        <f t="shared" si="42"/>
        <v>4207806.46</v>
      </c>
      <c r="O557" s="274"/>
      <c r="P557" s="274"/>
      <c r="Q557" s="144"/>
      <c r="R557" s="144" t="s">
        <v>1282</v>
      </c>
    </row>
    <row r="558" spans="1:18" ht="27.6" outlineLevel="2" x14ac:dyDescent="0.3">
      <c r="A558" s="254"/>
      <c r="B558" s="254"/>
      <c r="C558" s="257" t="s">
        <v>1283</v>
      </c>
      <c r="D558" s="229"/>
      <c r="E558" s="269" t="s">
        <v>767</v>
      </c>
      <c r="F558" s="229" t="s">
        <v>1284</v>
      </c>
      <c r="G558" s="230">
        <v>46008</v>
      </c>
      <c r="H558" s="144" t="s">
        <v>1285</v>
      </c>
      <c r="I558" s="231">
        <v>46007</v>
      </c>
      <c r="J558" s="232">
        <v>3367788.99</v>
      </c>
      <c r="K558" s="270"/>
      <c r="L558" s="270">
        <v>72015.62</v>
      </c>
      <c r="M558" s="270"/>
      <c r="N558" s="270">
        <f t="shared" si="42"/>
        <v>3439804.6100000003</v>
      </c>
      <c r="O558" s="274"/>
      <c r="P558" s="274"/>
      <c r="Q558" s="144"/>
      <c r="R558" s="144" t="s">
        <v>1286</v>
      </c>
    </row>
    <row r="559" spans="1:18" outlineLevel="2" x14ac:dyDescent="0.3">
      <c r="A559" s="233"/>
      <c r="B559" s="233"/>
      <c r="C559" s="234"/>
      <c r="D559" s="235"/>
      <c r="E559" s="236"/>
      <c r="F559" s="235"/>
      <c r="G559" s="237"/>
      <c r="H559" s="238"/>
      <c r="I559" s="239"/>
      <c r="J559" s="240"/>
      <c r="K559" s="241"/>
      <c r="L559" s="241"/>
      <c r="M559" s="241"/>
      <c r="N559" s="241"/>
    </row>
    <row r="560" spans="1:18" outlineLevel="2" x14ac:dyDescent="0.3">
      <c r="A560" s="319" t="s">
        <v>132</v>
      </c>
      <c r="B560" s="320"/>
      <c r="C560" s="320"/>
      <c r="D560" s="320"/>
      <c r="E560" s="320"/>
      <c r="F560" s="320"/>
      <c r="G560" s="320"/>
      <c r="H560" s="320"/>
      <c r="I560" s="320"/>
      <c r="J560" s="320"/>
      <c r="K560" s="320"/>
      <c r="L560" s="320"/>
      <c r="M560" s="321"/>
      <c r="N560" s="242">
        <f>SUM(N555:N558)</f>
        <v>13989080.370000001</v>
      </c>
    </row>
    <row r="561" spans="1:18" outlineLevel="2" x14ac:dyDescent="0.3">
      <c r="A561" s="266"/>
      <c r="B561" s="266"/>
      <c r="C561" s="271"/>
      <c r="D561" s="266"/>
      <c r="E561" s="266"/>
      <c r="F561" s="266"/>
      <c r="G561" s="266"/>
      <c r="H561" s="266"/>
      <c r="I561" s="266"/>
      <c r="J561" s="267"/>
      <c r="K561" s="267"/>
      <c r="L561" s="267"/>
      <c r="M561" s="267"/>
      <c r="N561" s="252"/>
    </row>
    <row r="562" spans="1:18" s="251" customFormat="1" outlineLevel="2" x14ac:dyDescent="0.3">
      <c r="A562" s="251" t="s">
        <v>703</v>
      </c>
      <c r="B562" s="251">
        <v>12352161</v>
      </c>
      <c r="C562" s="304" t="s">
        <v>1287</v>
      </c>
      <c r="D562" s="304"/>
      <c r="E562" s="304"/>
      <c r="F562" s="304"/>
      <c r="J562" s="252"/>
      <c r="K562" s="252"/>
      <c r="L562" s="252"/>
      <c r="M562" s="252"/>
      <c r="N562" s="252"/>
    </row>
    <row r="563" spans="1:18" outlineLevel="2" x14ac:dyDescent="0.3">
      <c r="A563" s="266"/>
      <c r="B563" s="266"/>
      <c r="C563" s="271"/>
      <c r="D563" s="266"/>
      <c r="E563" s="266"/>
      <c r="F563" s="266"/>
      <c r="G563" s="266"/>
      <c r="H563" s="266"/>
      <c r="I563" s="266"/>
      <c r="J563" s="267"/>
      <c r="K563" s="267"/>
      <c r="L563" s="267"/>
      <c r="M563" s="267"/>
      <c r="N563" s="252"/>
    </row>
    <row r="564" spans="1:18" outlineLevel="2" x14ac:dyDescent="0.3">
      <c r="A564" s="307" t="s">
        <v>24</v>
      </c>
      <c r="B564" s="307" t="s">
        <v>25</v>
      </c>
      <c r="C564" s="317" t="s">
        <v>612</v>
      </c>
      <c r="D564" s="307" t="s">
        <v>613</v>
      </c>
      <c r="E564" s="307" t="s">
        <v>27</v>
      </c>
      <c r="F564" s="309" t="s">
        <v>28</v>
      </c>
      <c r="G564" s="309"/>
      <c r="H564" s="309" t="s">
        <v>614</v>
      </c>
      <c r="I564" s="309"/>
      <c r="J564" s="309"/>
      <c r="K564" s="315" t="s">
        <v>615</v>
      </c>
      <c r="L564" s="315" t="s">
        <v>616</v>
      </c>
      <c r="M564" s="315" t="s">
        <v>617</v>
      </c>
      <c r="N564" s="315" t="s">
        <v>618</v>
      </c>
      <c r="O564" s="307" t="s">
        <v>619</v>
      </c>
      <c r="P564" s="307" t="s">
        <v>36</v>
      </c>
      <c r="Q564" s="309" t="s">
        <v>32</v>
      </c>
      <c r="R564" s="309" t="s">
        <v>620</v>
      </c>
    </row>
    <row r="565" spans="1:18" outlineLevel="2" x14ac:dyDescent="0.3">
      <c r="A565" s="308"/>
      <c r="B565" s="308"/>
      <c r="C565" s="318"/>
      <c r="D565" s="308"/>
      <c r="E565" s="308"/>
      <c r="F565" s="253" t="s">
        <v>33</v>
      </c>
      <c r="G565" s="253" t="s">
        <v>34</v>
      </c>
      <c r="H565" s="253" t="s">
        <v>33</v>
      </c>
      <c r="I565" s="253" t="s">
        <v>34</v>
      </c>
      <c r="J565" s="255" t="s">
        <v>35</v>
      </c>
      <c r="K565" s="316"/>
      <c r="L565" s="316"/>
      <c r="M565" s="316"/>
      <c r="N565" s="316"/>
      <c r="O565" s="308"/>
      <c r="P565" s="308"/>
      <c r="Q565" s="309"/>
      <c r="R565" s="309"/>
    </row>
    <row r="566" spans="1:18" outlineLevel="2" x14ac:dyDescent="0.3">
      <c r="A566" s="233"/>
      <c r="B566" s="233"/>
      <c r="C566" s="234"/>
      <c r="D566" s="235"/>
      <c r="E566" s="236"/>
      <c r="F566" s="235"/>
      <c r="G566" s="237"/>
      <c r="H566" s="238"/>
      <c r="I566" s="239"/>
      <c r="J566" s="240"/>
      <c r="K566" s="241"/>
      <c r="L566" s="241"/>
      <c r="M566" s="241"/>
      <c r="N566" s="241"/>
    </row>
    <row r="567" spans="1:18" ht="27.6" outlineLevel="2" x14ac:dyDescent="0.3">
      <c r="A567" s="254" t="s">
        <v>37</v>
      </c>
      <c r="B567" s="254">
        <v>1</v>
      </c>
      <c r="C567" s="257" t="s">
        <v>1102</v>
      </c>
      <c r="D567" s="229"/>
      <c r="E567" s="269" t="s">
        <v>1288</v>
      </c>
      <c r="F567" s="229" t="s">
        <v>1289</v>
      </c>
      <c r="G567" s="262">
        <v>46008</v>
      </c>
      <c r="H567" s="144" t="s">
        <v>1290</v>
      </c>
      <c r="I567" s="231">
        <v>46006</v>
      </c>
      <c r="J567" s="232">
        <v>147500.01999999999</v>
      </c>
      <c r="K567" s="270"/>
      <c r="L567" s="270"/>
      <c r="M567" s="270"/>
      <c r="N567" s="270">
        <f t="shared" ref="N567" si="43">+J567+K567+L567-M567</f>
        <v>147500.01999999999</v>
      </c>
      <c r="O567" s="144" t="s">
        <v>821</v>
      </c>
      <c r="P567" s="144" t="s">
        <v>822</v>
      </c>
      <c r="Q567" s="144"/>
      <c r="R567" s="144" t="s">
        <v>1291</v>
      </c>
    </row>
    <row r="568" spans="1:18" outlineLevel="2" x14ac:dyDescent="0.3">
      <c r="A568" s="233"/>
      <c r="B568" s="233"/>
      <c r="C568" s="234"/>
      <c r="D568" s="235"/>
      <c r="E568" s="236"/>
      <c r="F568" s="235"/>
      <c r="G568" s="237"/>
      <c r="H568" s="238"/>
      <c r="I568" s="239"/>
      <c r="J568" s="240"/>
      <c r="K568" s="241"/>
      <c r="L568" s="241"/>
      <c r="M568" s="241"/>
      <c r="N568" s="241"/>
    </row>
    <row r="569" spans="1:18" outlineLevel="2" x14ac:dyDescent="0.3">
      <c r="A569" s="319" t="s">
        <v>132</v>
      </c>
      <c r="B569" s="320"/>
      <c r="C569" s="320"/>
      <c r="D569" s="320"/>
      <c r="E569" s="320"/>
      <c r="F569" s="320"/>
      <c r="G569" s="320"/>
      <c r="H569" s="320"/>
      <c r="I569" s="320"/>
      <c r="J569" s="320"/>
      <c r="K569" s="320"/>
      <c r="L569" s="320"/>
      <c r="M569" s="321"/>
      <c r="N569" s="242">
        <f>SUM(N567:N567)</f>
        <v>147500.01999999999</v>
      </c>
    </row>
    <row r="570" spans="1:18" outlineLevel="2" x14ac:dyDescent="0.3">
      <c r="A570" s="266"/>
      <c r="B570" s="266"/>
      <c r="C570" s="271"/>
      <c r="D570" s="266"/>
      <c r="E570" s="266"/>
      <c r="F570" s="266"/>
      <c r="G570" s="266"/>
      <c r="H570" s="266"/>
      <c r="I570" s="266"/>
      <c r="J570" s="267"/>
      <c r="K570" s="267"/>
      <c r="L570" s="267"/>
      <c r="M570" s="267"/>
      <c r="N570" s="252"/>
    </row>
    <row r="571" spans="1:18" s="251" customFormat="1" outlineLevel="2" x14ac:dyDescent="0.3">
      <c r="A571" s="251" t="s">
        <v>703</v>
      </c>
      <c r="B571" s="251">
        <v>12352162</v>
      </c>
      <c r="C571" s="304" t="s">
        <v>1292</v>
      </c>
      <c r="D571" s="304"/>
      <c r="E571" s="304"/>
      <c r="F571" s="304"/>
      <c r="J571" s="252"/>
      <c r="K571" s="252"/>
      <c r="L571" s="252"/>
      <c r="M571" s="252"/>
      <c r="N571" s="252"/>
    </row>
    <row r="572" spans="1:18" outlineLevel="2" x14ac:dyDescent="0.3">
      <c r="A572" s="266"/>
      <c r="B572" s="266"/>
      <c r="C572" s="271"/>
      <c r="D572" s="266"/>
      <c r="E572" s="266"/>
      <c r="F572" s="266"/>
      <c r="G572" s="266"/>
      <c r="H572" s="266"/>
      <c r="I572" s="266"/>
      <c r="J572" s="267"/>
      <c r="K572" s="267"/>
      <c r="L572" s="267"/>
      <c r="M572" s="267"/>
      <c r="N572" s="252"/>
    </row>
    <row r="573" spans="1:18" outlineLevel="2" x14ac:dyDescent="0.3">
      <c r="A573" s="307" t="s">
        <v>24</v>
      </c>
      <c r="B573" s="307" t="s">
        <v>25</v>
      </c>
      <c r="C573" s="317" t="s">
        <v>612</v>
      </c>
      <c r="D573" s="307" t="s">
        <v>613</v>
      </c>
      <c r="E573" s="307" t="s">
        <v>27</v>
      </c>
      <c r="F573" s="309" t="s">
        <v>28</v>
      </c>
      <c r="G573" s="309"/>
      <c r="H573" s="309" t="s">
        <v>614</v>
      </c>
      <c r="I573" s="309"/>
      <c r="J573" s="309"/>
      <c r="K573" s="315" t="s">
        <v>615</v>
      </c>
      <c r="L573" s="315" t="s">
        <v>616</v>
      </c>
      <c r="M573" s="315" t="s">
        <v>617</v>
      </c>
      <c r="N573" s="315" t="s">
        <v>618</v>
      </c>
      <c r="O573" s="307" t="s">
        <v>619</v>
      </c>
      <c r="P573" s="307" t="s">
        <v>36</v>
      </c>
      <c r="Q573" s="309" t="s">
        <v>32</v>
      </c>
      <c r="R573" s="309" t="s">
        <v>620</v>
      </c>
    </row>
    <row r="574" spans="1:18" outlineLevel="2" x14ac:dyDescent="0.3">
      <c r="A574" s="308"/>
      <c r="B574" s="308"/>
      <c r="C574" s="318"/>
      <c r="D574" s="308"/>
      <c r="E574" s="308"/>
      <c r="F574" s="253" t="s">
        <v>33</v>
      </c>
      <c r="G574" s="253" t="s">
        <v>34</v>
      </c>
      <c r="H574" s="253" t="s">
        <v>33</v>
      </c>
      <c r="I574" s="253" t="s">
        <v>34</v>
      </c>
      <c r="J574" s="255" t="s">
        <v>35</v>
      </c>
      <c r="K574" s="316"/>
      <c r="L574" s="316"/>
      <c r="M574" s="316"/>
      <c r="N574" s="316"/>
      <c r="O574" s="308"/>
      <c r="P574" s="308"/>
      <c r="Q574" s="309"/>
      <c r="R574" s="309"/>
    </row>
    <row r="575" spans="1:18" outlineLevel="2" x14ac:dyDescent="0.3">
      <c r="A575" s="233"/>
      <c r="B575" s="233"/>
      <c r="C575" s="234"/>
      <c r="D575" s="235"/>
      <c r="E575" s="236"/>
      <c r="F575" s="235"/>
      <c r="G575" s="237"/>
      <c r="H575" s="238"/>
      <c r="I575" s="239"/>
      <c r="J575" s="240"/>
      <c r="K575" s="241"/>
      <c r="L575" s="241"/>
      <c r="M575" s="241"/>
      <c r="N575" s="241"/>
    </row>
    <row r="576" spans="1:18" ht="27.6" outlineLevel="2" x14ac:dyDescent="0.3">
      <c r="A576" s="254" t="s">
        <v>37</v>
      </c>
      <c r="B576" s="254">
        <v>1</v>
      </c>
      <c r="C576" s="257" t="s">
        <v>1102</v>
      </c>
      <c r="D576" s="229"/>
      <c r="E576" s="269" t="s">
        <v>967</v>
      </c>
      <c r="F576" s="229" t="s">
        <v>1293</v>
      </c>
      <c r="G576" s="262">
        <v>45982</v>
      </c>
      <c r="H576" s="144">
        <v>77</v>
      </c>
      <c r="I576" s="231">
        <v>45980</v>
      </c>
      <c r="J576" s="232">
        <v>1308232.24</v>
      </c>
      <c r="K576" s="270"/>
      <c r="L576" s="270"/>
      <c r="M576" s="270"/>
      <c r="N576" s="270">
        <f t="shared" ref="N576" si="44">+J576+K576+L576-M576</f>
        <v>1308232.24</v>
      </c>
      <c r="O576" s="144" t="s">
        <v>708</v>
      </c>
      <c r="P576" s="144" t="s">
        <v>1002</v>
      </c>
      <c r="Q576" s="144"/>
      <c r="R576" s="144" t="s">
        <v>1294</v>
      </c>
    </row>
    <row r="577" spans="1:18" outlineLevel="2" x14ac:dyDescent="0.3">
      <c r="A577" s="233"/>
      <c r="B577" s="233"/>
      <c r="C577" s="234"/>
      <c r="D577" s="235"/>
      <c r="E577" s="236"/>
      <c r="F577" s="235"/>
      <c r="G577" s="237"/>
      <c r="H577" s="238"/>
      <c r="I577" s="239"/>
      <c r="J577" s="240"/>
      <c r="K577" s="241"/>
      <c r="L577" s="241"/>
      <c r="M577" s="241"/>
      <c r="N577" s="241"/>
    </row>
    <row r="578" spans="1:18" outlineLevel="2" x14ac:dyDescent="0.3">
      <c r="A578" s="319" t="s">
        <v>132</v>
      </c>
      <c r="B578" s="320"/>
      <c r="C578" s="320"/>
      <c r="D578" s="320"/>
      <c r="E578" s="320"/>
      <c r="F578" s="320"/>
      <c r="G578" s="320"/>
      <c r="H578" s="320"/>
      <c r="I578" s="320"/>
      <c r="J578" s="320"/>
      <c r="K578" s="320"/>
      <c r="L578" s="320"/>
      <c r="M578" s="321"/>
      <c r="N578" s="242">
        <f>SUM(N576:N576)</f>
        <v>1308232.24</v>
      </c>
    </row>
    <row r="579" spans="1:18" outlineLevel="2" x14ac:dyDescent="0.3">
      <c r="A579" s="266"/>
      <c r="B579" s="266"/>
      <c r="C579" s="271"/>
      <c r="D579" s="266"/>
      <c r="E579" s="266"/>
      <c r="F579" s="266"/>
      <c r="G579" s="266"/>
      <c r="H579" s="266"/>
      <c r="I579" s="266"/>
      <c r="J579" s="267"/>
      <c r="K579" s="267"/>
      <c r="L579" s="267"/>
      <c r="M579" s="267"/>
      <c r="N579" s="252"/>
    </row>
    <row r="580" spans="1:18" s="251" customFormat="1" outlineLevel="2" x14ac:dyDescent="0.3">
      <c r="A580" s="251" t="s">
        <v>703</v>
      </c>
      <c r="B580" s="251">
        <v>12352163</v>
      </c>
      <c r="C580" s="304" t="s">
        <v>1295</v>
      </c>
      <c r="D580" s="304"/>
      <c r="E580" s="304"/>
      <c r="F580" s="304"/>
      <c r="J580" s="252"/>
      <c r="K580" s="252"/>
      <c r="L580" s="252"/>
      <c r="M580" s="252"/>
      <c r="N580" s="252"/>
    </row>
    <row r="581" spans="1:18" outlineLevel="2" x14ac:dyDescent="0.3">
      <c r="A581" s="266"/>
      <c r="B581" s="266"/>
      <c r="C581" s="271"/>
      <c r="D581" s="266"/>
      <c r="E581" s="266"/>
      <c r="F581" s="266"/>
      <c r="G581" s="266"/>
      <c r="H581" s="266"/>
      <c r="I581" s="266"/>
      <c r="J581" s="267"/>
      <c r="K581" s="267"/>
      <c r="L581" s="267"/>
      <c r="M581" s="267"/>
      <c r="N581" s="252"/>
    </row>
    <row r="582" spans="1:18" outlineLevel="2" x14ac:dyDescent="0.3">
      <c r="A582" s="307" t="s">
        <v>24</v>
      </c>
      <c r="B582" s="307" t="s">
        <v>25</v>
      </c>
      <c r="C582" s="317" t="s">
        <v>612</v>
      </c>
      <c r="D582" s="307" t="s">
        <v>613</v>
      </c>
      <c r="E582" s="307" t="s">
        <v>27</v>
      </c>
      <c r="F582" s="309" t="s">
        <v>28</v>
      </c>
      <c r="G582" s="309"/>
      <c r="H582" s="309" t="s">
        <v>614</v>
      </c>
      <c r="I582" s="309"/>
      <c r="J582" s="309"/>
      <c r="K582" s="315" t="s">
        <v>615</v>
      </c>
      <c r="L582" s="315" t="s">
        <v>616</v>
      </c>
      <c r="M582" s="315" t="s">
        <v>617</v>
      </c>
      <c r="N582" s="315" t="s">
        <v>618</v>
      </c>
      <c r="O582" s="307" t="s">
        <v>619</v>
      </c>
      <c r="P582" s="307" t="s">
        <v>36</v>
      </c>
      <c r="Q582" s="309" t="s">
        <v>32</v>
      </c>
      <c r="R582" s="309" t="s">
        <v>620</v>
      </c>
    </row>
    <row r="583" spans="1:18" outlineLevel="2" x14ac:dyDescent="0.3">
      <c r="A583" s="308"/>
      <c r="B583" s="308"/>
      <c r="C583" s="318"/>
      <c r="D583" s="308"/>
      <c r="E583" s="308"/>
      <c r="F583" s="253" t="s">
        <v>33</v>
      </c>
      <c r="G583" s="253" t="s">
        <v>34</v>
      </c>
      <c r="H583" s="253" t="s">
        <v>33</v>
      </c>
      <c r="I583" s="253" t="s">
        <v>34</v>
      </c>
      <c r="J583" s="255" t="s">
        <v>35</v>
      </c>
      <c r="K583" s="316"/>
      <c r="L583" s="316"/>
      <c r="M583" s="316"/>
      <c r="N583" s="316"/>
      <c r="O583" s="308"/>
      <c r="P583" s="308"/>
      <c r="Q583" s="309"/>
      <c r="R583" s="309"/>
    </row>
    <row r="584" spans="1:18" ht="27.6" outlineLevel="2" x14ac:dyDescent="0.3">
      <c r="A584" s="254" t="s">
        <v>37</v>
      </c>
      <c r="B584" s="254">
        <v>1</v>
      </c>
      <c r="C584" s="273" t="s">
        <v>1102</v>
      </c>
      <c r="D584" s="273"/>
      <c r="E584" s="269" t="s">
        <v>1296</v>
      </c>
      <c r="F584" s="261" t="s">
        <v>1297</v>
      </c>
      <c r="G584" s="230">
        <v>45995</v>
      </c>
      <c r="H584" s="144" t="s">
        <v>1298</v>
      </c>
      <c r="I584" s="231">
        <v>45993</v>
      </c>
      <c r="J584" s="232">
        <v>107218.01</v>
      </c>
      <c r="K584" s="270"/>
      <c r="L584" s="270"/>
      <c r="M584" s="270"/>
      <c r="N584" s="270">
        <f t="shared" ref="N584" si="45">+J584+K584+L584-M584</f>
        <v>107218.01</v>
      </c>
      <c r="O584" s="274" t="s">
        <v>708</v>
      </c>
      <c r="P584" s="274" t="s">
        <v>1002</v>
      </c>
      <c r="Q584" s="144"/>
      <c r="R584" s="144" t="s">
        <v>1299</v>
      </c>
    </row>
    <row r="585" spans="1:18" outlineLevel="2" x14ac:dyDescent="0.3">
      <c r="A585" s="233"/>
      <c r="B585" s="233"/>
      <c r="C585" s="234"/>
      <c r="D585" s="235"/>
      <c r="E585" s="236"/>
      <c r="F585" s="235"/>
      <c r="G585" s="237"/>
      <c r="H585" s="238"/>
      <c r="I585" s="239"/>
      <c r="J585" s="240"/>
      <c r="K585" s="241"/>
      <c r="L585" s="241"/>
      <c r="M585" s="241"/>
      <c r="N585" s="241"/>
    </row>
    <row r="586" spans="1:18" outlineLevel="2" x14ac:dyDescent="0.3">
      <c r="A586" s="319" t="s">
        <v>132</v>
      </c>
      <c r="B586" s="320"/>
      <c r="C586" s="320"/>
      <c r="D586" s="320"/>
      <c r="E586" s="320"/>
      <c r="F586" s="320"/>
      <c r="G586" s="320"/>
      <c r="H586" s="320"/>
      <c r="I586" s="320"/>
      <c r="J586" s="320"/>
      <c r="K586" s="320"/>
      <c r="L586" s="320"/>
      <c r="M586" s="321"/>
      <c r="N586" s="242">
        <f>SUM(N584:N584)</f>
        <v>107218.01</v>
      </c>
    </row>
    <row r="587" spans="1:18" outlineLevel="2" x14ac:dyDescent="0.3">
      <c r="A587" s="266"/>
      <c r="B587" s="266"/>
      <c r="C587" s="266"/>
      <c r="D587" s="266"/>
      <c r="E587" s="266"/>
      <c r="F587" s="266"/>
      <c r="G587" s="266"/>
      <c r="H587" s="266"/>
      <c r="I587" s="266"/>
      <c r="J587" s="275"/>
      <c r="K587" s="275"/>
      <c r="L587" s="275"/>
      <c r="M587" s="275"/>
      <c r="N587" s="276"/>
    </row>
    <row r="588" spans="1:18" s="251" customFormat="1" outlineLevel="2" x14ac:dyDescent="0.3">
      <c r="A588" s="251" t="s">
        <v>703</v>
      </c>
      <c r="B588" s="251">
        <v>12352164</v>
      </c>
      <c r="C588" s="304" t="s">
        <v>1300</v>
      </c>
      <c r="D588" s="304"/>
      <c r="E588" s="304"/>
      <c r="F588" s="304"/>
      <c r="J588" s="252"/>
      <c r="K588" s="252"/>
      <c r="L588" s="252"/>
      <c r="M588" s="252"/>
      <c r="N588" s="252"/>
    </row>
    <row r="589" spans="1:18" outlineLevel="2" x14ac:dyDescent="0.3">
      <c r="A589" s="266"/>
      <c r="B589" s="266"/>
      <c r="C589" s="271"/>
      <c r="D589" s="266"/>
      <c r="E589" s="266"/>
      <c r="F589" s="266"/>
      <c r="G589" s="266"/>
      <c r="H589" s="266"/>
      <c r="I589" s="266"/>
      <c r="J589" s="267"/>
      <c r="K589" s="267"/>
      <c r="L589" s="267"/>
      <c r="M589" s="267"/>
      <c r="N589" s="252"/>
    </row>
    <row r="590" spans="1:18" outlineLevel="2" x14ac:dyDescent="0.3">
      <c r="A590" s="307" t="s">
        <v>24</v>
      </c>
      <c r="B590" s="307" t="s">
        <v>25</v>
      </c>
      <c r="C590" s="317" t="s">
        <v>612</v>
      </c>
      <c r="D590" s="307" t="s">
        <v>613</v>
      </c>
      <c r="E590" s="307" t="s">
        <v>27</v>
      </c>
      <c r="F590" s="309" t="s">
        <v>28</v>
      </c>
      <c r="G590" s="309"/>
      <c r="H590" s="309" t="s">
        <v>614</v>
      </c>
      <c r="I590" s="309"/>
      <c r="J590" s="309"/>
      <c r="K590" s="315" t="s">
        <v>615</v>
      </c>
      <c r="L590" s="315" t="s">
        <v>616</v>
      </c>
      <c r="M590" s="315" t="s">
        <v>617</v>
      </c>
      <c r="N590" s="315" t="s">
        <v>618</v>
      </c>
      <c r="O590" s="307" t="s">
        <v>619</v>
      </c>
      <c r="P590" s="307" t="s">
        <v>36</v>
      </c>
      <c r="Q590" s="309" t="s">
        <v>32</v>
      </c>
      <c r="R590" s="309" t="s">
        <v>620</v>
      </c>
    </row>
    <row r="591" spans="1:18" outlineLevel="2" x14ac:dyDescent="0.3">
      <c r="A591" s="308"/>
      <c r="B591" s="308"/>
      <c r="C591" s="318"/>
      <c r="D591" s="308"/>
      <c r="E591" s="308"/>
      <c r="F591" s="253" t="s">
        <v>33</v>
      </c>
      <c r="G591" s="253" t="s">
        <v>34</v>
      </c>
      <c r="H591" s="253" t="s">
        <v>33</v>
      </c>
      <c r="I591" s="253" t="s">
        <v>34</v>
      </c>
      <c r="J591" s="255" t="s">
        <v>35</v>
      </c>
      <c r="K591" s="316"/>
      <c r="L591" s="316"/>
      <c r="M591" s="316"/>
      <c r="N591" s="316"/>
      <c r="O591" s="308"/>
      <c r="P591" s="308"/>
      <c r="Q591" s="309"/>
      <c r="R591" s="309"/>
    </row>
    <row r="592" spans="1:18" outlineLevel="2" x14ac:dyDescent="0.3">
      <c r="A592" s="233"/>
      <c r="B592" s="233"/>
      <c r="C592" s="234"/>
      <c r="D592" s="235"/>
      <c r="E592" s="236"/>
      <c r="F592" s="235"/>
      <c r="G592" s="237"/>
      <c r="H592" s="238"/>
      <c r="I592" s="239"/>
      <c r="J592" s="240"/>
      <c r="K592" s="241"/>
      <c r="L592" s="241"/>
      <c r="M592" s="241"/>
      <c r="N592" s="241"/>
    </row>
    <row r="593" spans="1:18" ht="27.6" outlineLevel="2" x14ac:dyDescent="0.3">
      <c r="A593" s="254" t="s">
        <v>233</v>
      </c>
      <c r="B593" s="254">
        <v>1</v>
      </c>
      <c r="C593" s="273" t="s">
        <v>1102</v>
      </c>
      <c r="D593" s="273"/>
      <c r="E593" s="269" t="s">
        <v>1269</v>
      </c>
      <c r="F593" s="261" t="s">
        <v>1301</v>
      </c>
      <c r="G593" s="230">
        <v>45999</v>
      </c>
      <c r="H593" s="144">
        <v>54</v>
      </c>
      <c r="I593" s="231">
        <v>45994</v>
      </c>
      <c r="J593" s="232">
        <v>107482.15</v>
      </c>
      <c r="K593" s="270"/>
      <c r="L593" s="270"/>
      <c r="M593" s="270"/>
      <c r="N593" s="270">
        <f>+J593+K593+L593-M593</f>
        <v>107482.15</v>
      </c>
      <c r="O593" s="144" t="s">
        <v>708</v>
      </c>
      <c r="P593" s="144" t="s">
        <v>1002</v>
      </c>
      <c r="Q593" s="144"/>
      <c r="R593" s="144" t="s">
        <v>1302</v>
      </c>
    </row>
    <row r="594" spans="1:18" outlineLevel="2" x14ac:dyDescent="0.3">
      <c r="A594" s="233"/>
      <c r="B594" s="233"/>
      <c r="C594" s="234"/>
      <c r="D594" s="235"/>
      <c r="E594" s="236"/>
      <c r="F594" s="235"/>
      <c r="G594" s="237"/>
      <c r="H594" s="238"/>
      <c r="I594" s="239"/>
      <c r="J594" s="240"/>
      <c r="K594" s="241"/>
      <c r="L594" s="241"/>
      <c r="M594" s="241"/>
      <c r="N594" s="241"/>
    </row>
    <row r="595" spans="1:18" outlineLevel="2" x14ac:dyDescent="0.3">
      <c r="A595" s="319" t="s">
        <v>132</v>
      </c>
      <c r="B595" s="320"/>
      <c r="C595" s="320"/>
      <c r="D595" s="320"/>
      <c r="E595" s="320"/>
      <c r="F595" s="320"/>
      <c r="G595" s="320"/>
      <c r="H595" s="320"/>
      <c r="I595" s="320"/>
      <c r="J595" s="320"/>
      <c r="K595" s="320"/>
      <c r="L595" s="320"/>
      <c r="M595" s="321"/>
      <c r="N595" s="242">
        <f>SUM(N593:N593)</f>
        <v>107482.15</v>
      </c>
    </row>
    <row r="596" spans="1:18" outlineLevel="2" x14ac:dyDescent="0.3">
      <c r="A596" s="266"/>
      <c r="B596" s="266"/>
      <c r="C596" s="266"/>
      <c r="D596" s="266"/>
      <c r="E596" s="266"/>
      <c r="F596" s="266"/>
      <c r="G596" s="266"/>
      <c r="H596" s="266"/>
      <c r="I596" s="266"/>
      <c r="J596" s="275"/>
      <c r="K596" s="275"/>
      <c r="L596" s="275"/>
      <c r="M596" s="275"/>
      <c r="N596" s="276"/>
    </row>
    <row r="597" spans="1:18" s="251" customFormat="1" outlineLevel="2" x14ac:dyDescent="0.3">
      <c r="A597" s="251" t="s">
        <v>703</v>
      </c>
      <c r="B597" s="251">
        <v>12352165</v>
      </c>
      <c r="C597" s="304" t="s">
        <v>1303</v>
      </c>
      <c r="D597" s="304"/>
      <c r="E597" s="304"/>
      <c r="F597" s="304"/>
      <c r="J597" s="252"/>
      <c r="K597" s="252"/>
      <c r="L597" s="252"/>
      <c r="M597" s="252"/>
      <c r="N597" s="252"/>
    </row>
    <row r="598" spans="1:18" outlineLevel="2" x14ac:dyDescent="0.3">
      <c r="A598" s="266"/>
      <c r="B598" s="266"/>
      <c r="C598" s="271"/>
      <c r="D598" s="266"/>
      <c r="E598" s="266"/>
      <c r="F598" s="266"/>
      <c r="G598" s="266"/>
      <c r="H598" s="266"/>
      <c r="I598" s="266"/>
      <c r="J598" s="267"/>
      <c r="K598" s="267"/>
      <c r="L598" s="267"/>
      <c r="M598" s="267"/>
      <c r="N598" s="252"/>
    </row>
    <row r="599" spans="1:18" outlineLevel="2" x14ac:dyDescent="0.3">
      <c r="A599" s="307" t="s">
        <v>24</v>
      </c>
      <c r="B599" s="307" t="s">
        <v>25</v>
      </c>
      <c r="C599" s="317" t="s">
        <v>612</v>
      </c>
      <c r="D599" s="307" t="s">
        <v>613</v>
      </c>
      <c r="E599" s="307" t="s">
        <v>27</v>
      </c>
      <c r="F599" s="309" t="s">
        <v>28</v>
      </c>
      <c r="G599" s="309"/>
      <c r="H599" s="309" t="s">
        <v>614</v>
      </c>
      <c r="I599" s="309"/>
      <c r="J599" s="309"/>
      <c r="K599" s="315" t="s">
        <v>615</v>
      </c>
      <c r="L599" s="315" t="s">
        <v>616</v>
      </c>
      <c r="M599" s="315" t="s">
        <v>617</v>
      </c>
      <c r="N599" s="315" t="s">
        <v>618</v>
      </c>
      <c r="O599" s="307" t="s">
        <v>619</v>
      </c>
      <c r="P599" s="307" t="s">
        <v>36</v>
      </c>
      <c r="Q599" s="309" t="s">
        <v>32</v>
      </c>
      <c r="R599" s="309" t="s">
        <v>620</v>
      </c>
    </row>
    <row r="600" spans="1:18" outlineLevel="2" x14ac:dyDescent="0.3">
      <c r="A600" s="308"/>
      <c r="B600" s="308"/>
      <c r="C600" s="318"/>
      <c r="D600" s="308"/>
      <c r="E600" s="308"/>
      <c r="F600" s="253" t="s">
        <v>33</v>
      </c>
      <c r="G600" s="253" t="s">
        <v>34</v>
      </c>
      <c r="H600" s="253" t="s">
        <v>33</v>
      </c>
      <c r="I600" s="253" t="s">
        <v>34</v>
      </c>
      <c r="J600" s="255" t="s">
        <v>35</v>
      </c>
      <c r="K600" s="316"/>
      <c r="L600" s="316"/>
      <c r="M600" s="316"/>
      <c r="N600" s="316"/>
      <c r="O600" s="308"/>
      <c r="P600" s="308"/>
      <c r="Q600" s="309"/>
      <c r="R600" s="309"/>
    </row>
    <row r="601" spans="1:18" ht="27.6" outlineLevel="2" x14ac:dyDescent="0.3">
      <c r="A601" s="254" t="s">
        <v>37</v>
      </c>
      <c r="B601" s="254">
        <v>1</v>
      </c>
      <c r="C601" s="273" t="s">
        <v>1102</v>
      </c>
      <c r="D601" s="273"/>
      <c r="E601" s="269" t="s">
        <v>1296</v>
      </c>
      <c r="F601" s="229" t="s">
        <v>1304</v>
      </c>
      <c r="G601" s="262">
        <v>45995</v>
      </c>
      <c r="H601" s="144" t="s">
        <v>1305</v>
      </c>
      <c r="I601" s="231">
        <v>45993</v>
      </c>
      <c r="J601" s="232">
        <v>107218.01</v>
      </c>
      <c r="K601" s="270"/>
      <c r="L601" s="270"/>
      <c r="M601" s="270"/>
      <c r="N601" s="270">
        <f t="shared" ref="N601" si="46">+J601+K601+L601-M601</f>
        <v>107218.01</v>
      </c>
      <c r="O601" s="144" t="s">
        <v>708</v>
      </c>
      <c r="P601" s="144" t="s">
        <v>1002</v>
      </c>
      <c r="Q601" s="144"/>
      <c r="R601" s="144" t="s">
        <v>1306</v>
      </c>
    </row>
    <row r="602" spans="1:18" outlineLevel="2" x14ac:dyDescent="0.3">
      <c r="A602" s="233"/>
      <c r="B602" s="233"/>
      <c r="C602" s="234"/>
      <c r="D602" s="235"/>
      <c r="E602" s="236"/>
      <c r="F602" s="235"/>
      <c r="G602" s="237"/>
      <c r="H602" s="238"/>
      <c r="I602" s="239"/>
      <c r="J602" s="240"/>
      <c r="K602" s="241"/>
      <c r="L602" s="241"/>
      <c r="M602" s="241"/>
      <c r="N602" s="241"/>
    </row>
    <row r="603" spans="1:18" outlineLevel="2" x14ac:dyDescent="0.3">
      <c r="A603" s="319" t="s">
        <v>132</v>
      </c>
      <c r="B603" s="320"/>
      <c r="C603" s="320"/>
      <c r="D603" s="320"/>
      <c r="E603" s="320"/>
      <c r="F603" s="320"/>
      <c r="G603" s="320"/>
      <c r="H603" s="320"/>
      <c r="I603" s="320"/>
      <c r="J603" s="320"/>
      <c r="K603" s="320"/>
      <c r="L603" s="320"/>
      <c r="M603" s="321"/>
      <c r="N603" s="242">
        <f>SUM(N601:N601)</f>
        <v>107218.01</v>
      </c>
    </row>
    <row r="604" spans="1:18" outlineLevel="2" x14ac:dyDescent="0.3">
      <c r="A604" s="266"/>
      <c r="B604" s="266"/>
      <c r="C604" s="271"/>
      <c r="D604" s="266"/>
      <c r="E604" s="266"/>
      <c r="F604" s="266"/>
      <c r="G604" s="266"/>
      <c r="H604" s="266"/>
      <c r="I604" s="266"/>
      <c r="J604" s="267"/>
      <c r="K604" s="267"/>
      <c r="L604" s="267"/>
      <c r="M604" s="267"/>
      <c r="N604" s="252"/>
    </row>
    <row r="605" spans="1:18" s="251" customFormat="1" outlineLevel="2" x14ac:dyDescent="0.3">
      <c r="A605" s="251" t="s">
        <v>703</v>
      </c>
      <c r="B605" s="251">
        <v>12352166</v>
      </c>
      <c r="C605" s="304" t="s">
        <v>1307</v>
      </c>
      <c r="D605" s="304"/>
      <c r="E605" s="304"/>
      <c r="F605" s="304"/>
      <c r="J605" s="252"/>
      <c r="K605" s="252"/>
      <c r="L605" s="252"/>
      <c r="M605" s="252"/>
      <c r="N605" s="252"/>
    </row>
    <row r="606" spans="1:18" outlineLevel="2" x14ac:dyDescent="0.3">
      <c r="A606" s="266"/>
      <c r="B606" s="266"/>
      <c r="C606" s="271"/>
      <c r="D606" s="266"/>
      <c r="E606" s="266"/>
      <c r="F606" s="266"/>
      <c r="G606" s="266"/>
      <c r="H606" s="266"/>
      <c r="I606" s="266"/>
      <c r="J606" s="267"/>
      <c r="K606" s="267"/>
      <c r="L606" s="267"/>
      <c r="M606" s="267"/>
      <c r="N606" s="252"/>
    </row>
    <row r="607" spans="1:18" outlineLevel="2" x14ac:dyDescent="0.3">
      <c r="A607" s="307" t="s">
        <v>24</v>
      </c>
      <c r="B607" s="307" t="s">
        <v>25</v>
      </c>
      <c r="C607" s="317" t="s">
        <v>612</v>
      </c>
      <c r="D607" s="307" t="s">
        <v>613</v>
      </c>
      <c r="E607" s="307" t="s">
        <v>27</v>
      </c>
      <c r="F607" s="309" t="s">
        <v>28</v>
      </c>
      <c r="G607" s="309"/>
      <c r="H607" s="309" t="s">
        <v>614</v>
      </c>
      <c r="I607" s="309"/>
      <c r="J607" s="309"/>
      <c r="K607" s="315" t="s">
        <v>615</v>
      </c>
      <c r="L607" s="315" t="s">
        <v>616</v>
      </c>
      <c r="M607" s="315" t="s">
        <v>617</v>
      </c>
      <c r="N607" s="315" t="s">
        <v>618</v>
      </c>
      <c r="O607" s="307" t="s">
        <v>619</v>
      </c>
      <c r="P607" s="307" t="s">
        <v>36</v>
      </c>
      <c r="Q607" s="309" t="s">
        <v>32</v>
      </c>
      <c r="R607" s="309" t="s">
        <v>620</v>
      </c>
    </row>
    <row r="608" spans="1:18" outlineLevel="2" x14ac:dyDescent="0.3">
      <c r="A608" s="308"/>
      <c r="B608" s="308"/>
      <c r="C608" s="318"/>
      <c r="D608" s="308"/>
      <c r="E608" s="308"/>
      <c r="F608" s="253" t="s">
        <v>33</v>
      </c>
      <c r="G608" s="253" t="s">
        <v>34</v>
      </c>
      <c r="H608" s="253" t="s">
        <v>33</v>
      </c>
      <c r="I608" s="253" t="s">
        <v>34</v>
      </c>
      <c r="J608" s="255" t="s">
        <v>35</v>
      </c>
      <c r="K608" s="316"/>
      <c r="L608" s="316"/>
      <c r="M608" s="316"/>
      <c r="N608" s="316"/>
      <c r="O608" s="308"/>
      <c r="P608" s="308"/>
      <c r="Q608" s="309"/>
      <c r="R608" s="309"/>
    </row>
    <row r="609" spans="1:18" ht="27.6" outlineLevel="2" x14ac:dyDescent="0.3">
      <c r="A609" s="254" t="s">
        <v>37</v>
      </c>
      <c r="B609" s="254">
        <v>1</v>
      </c>
      <c r="C609" s="257" t="s">
        <v>1102</v>
      </c>
      <c r="D609" s="229"/>
      <c r="E609" s="269" t="s">
        <v>1269</v>
      </c>
      <c r="F609" s="261" t="s">
        <v>1308</v>
      </c>
      <c r="G609" s="230">
        <v>46007</v>
      </c>
      <c r="H609" s="144">
        <v>61</v>
      </c>
      <c r="I609" s="231">
        <v>45999</v>
      </c>
      <c r="J609" s="232">
        <v>107482.15</v>
      </c>
      <c r="K609" s="270"/>
      <c r="L609" s="270"/>
      <c r="M609" s="270"/>
      <c r="N609" s="270">
        <f t="shared" ref="N609" si="47">+J609+K609+L609-M609</f>
        <v>107482.15</v>
      </c>
      <c r="O609" s="144" t="s">
        <v>708</v>
      </c>
      <c r="P609" s="144" t="s">
        <v>1002</v>
      </c>
      <c r="Q609" s="144"/>
      <c r="R609" s="144" t="s">
        <v>1309</v>
      </c>
    </row>
    <row r="610" spans="1:18" outlineLevel="2" x14ac:dyDescent="0.3">
      <c r="A610" s="233"/>
      <c r="B610" s="233"/>
      <c r="C610" s="234"/>
      <c r="D610" s="235"/>
      <c r="E610" s="236"/>
      <c r="F610" s="235"/>
      <c r="G610" s="237"/>
      <c r="H610" s="238"/>
      <c r="I610" s="239"/>
      <c r="J610" s="240"/>
      <c r="K610" s="241"/>
      <c r="L610" s="241"/>
      <c r="M610" s="241"/>
      <c r="N610" s="241"/>
    </row>
    <row r="611" spans="1:18" outlineLevel="2" x14ac:dyDescent="0.3">
      <c r="A611" s="319" t="s">
        <v>132</v>
      </c>
      <c r="B611" s="320"/>
      <c r="C611" s="320"/>
      <c r="D611" s="320"/>
      <c r="E611" s="320"/>
      <c r="F611" s="320"/>
      <c r="G611" s="320"/>
      <c r="H611" s="320"/>
      <c r="I611" s="320"/>
      <c r="J611" s="320"/>
      <c r="K611" s="320"/>
      <c r="L611" s="320"/>
      <c r="M611" s="321"/>
      <c r="N611" s="242">
        <f>SUM(N609:N609)</f>
        <v>107482.15</v>
      </c>
    </row>
    <row r="612" spans="1:18" outlineLevel="2" x14ac:dyDescent="0.3">
      <c r="A612" s="266"/>
      <c r="B612" s="266"/>
      <c r="C612" s="271"/>
      <c r="D612" s="266"/>
      <c r="E612" s="266"/>
      <c r="F612" s="266"/>
      <c r="G612" s="266"/>
      <c r="H612" s="266"/>
      <c r="I612" s="266"/>
      <c r="J612" s="267"/>
      <c r="K612" s="267"/>
      <c r="L612" s="267"/>
      <c r="M612" s="267"/>
      <c r="N612" s="252"/>
    </row>
    <row r="613" spans="1:18" s="251" customFormat="1" outlineLevel="2" x14ac:dyDescent="0.3">
      <c r="A613" s="251" t="s">
        <v>703</v>
      </c>
      <c r="B613" s="251">
        <v>12352167</v>
      </c>
      <c r="C613" s="304" t="s">
        <v>1310</v>
      </c>
      <c r="D613" s="304"/>
      <c r="E613" s="304"/>
      <c r="F613" s="304"/>
      <c r="J613" s="252"/>
      <c r="K613" s="252"/>
      <c r="L613" s="252"/>
      <c r="M613" s="252"/>
      <c r="N613" s="252"/>
    </row>
    <row r="614" spans="1:18" outlineLevel="2" x14ac:dyDescent="0.3">
      <c r="A614" s="266"/>
      <c r="B614" s="266"/>
      <c r="C614" s="271"/>
      <c r="D614" s="266"/>
      <c r="E614" s="266"/>
      <c r="F614" s="266"/>
      <c r="G614" s="266"/>
      <c r="H614" s="266"/>
      <c r="I614" s="266"/>
      <c r="J614" s="267"/>
      <c r="K614" s="267"/>
      <c r="L614" s="267"/>
      <c r="M614" s="267"/>
      <c r="N614" s="252"/>
    </row>
    <row r="615" spans="1:18" outlineLevel="2" x14ac:dyDescent="0.3">
      <c r="A615" s="307" t="s">
        <v>24</v>
      </c>
      <c r="B615" s="307" t="s">
        <v>25</v>
      </c>
      <c r="C615" s="317" t="s">
        <v>612</v>
      </c>
      <c r="D615" s="307" t="s">
        <v>613</v>
      </c>
      <c r="E615" s="307" t="s">
        <v>27</v>
      </c>
      <c r="F615" s="309" t="s">
        <v>28</v>
      </c>
      <c r="G615" s="309"/>
      <c r="H615" s="309" t="s">
        <v>614</v>
      </c>
      <c r="I615" s="309"/>
      <c r="J615" s="309"/>
      <c r="K615" s="315" t="s">
        <v>615</v>
      </c>
      <c r="L615" s="315" t="s">
        <v>616</v>
      </c>
      <c r="M615" s="315" t="s">
        <v>617</v>
      </c>
      <c r="N615" s="315" t="s">
        <v>618</v>
      </c>
      <c r="O615" s="307" t="s">
        <v>619</v>
      </c>
      <c r="P615" s="307" t="s">
        <v>36</v>
      </c>
      <c r="Q615" s="309" t="s">
        <v>32</v>
      </c>
      <c r="R615" s="309" t="s">
        <v>620</v>
      </c>
    </row>
    <row r="616" spans="1:18" outlineLevel="2" x14ac:dyDescent="0.3">
      <c r="A616" s="308"/>
      <c r="B616" s="308"/>
      <c r="C616" s="318"/>
      <c r="D616" s="308"/>
      <c r="E616" s="308"/>
      <c r="F616" s="253" t="s">
        <v>33</v>
      </c>
      <c r="G616" s="253" t="s">
        <v>34</v>
      </c>
      <c r="H616" s="253" t="s">
        <v>33</v>
      </c>
      <c r="I616" s="253" t="s">
        <v>34</v>
      </c>
      <c r="J616" s="255" t="s">
        <v>35</v>
      </c>
      <c r="K616" s="316"/>
      <c r="L616" s="316"/>
      <c r="M616" s="316"/>
      <c r="N616" s="316"/>
      <c r="O616" s="308"/>
      <c r="P616" s="308"/>
      <c r="Q616" s="309"/>
      <c r="R616" s="309"/>
    </row>
    <row r="617" spans="1:18" ht="27.6" outlineLevel="2" x14ac:dyDescent="0.3">
      <c r="A617" s="254" t="s">
        <v>37</v>
      </c>
      <c r="B617" s="254">
        <v>1</v>
      </c>
      <c r="C617" s="257" t="s">
        <v>1102</v>
      </c>
      <c r="D617" s="229"/>
      <c r="E617" s="269" t="s">
        <v>1269</v>
      </c>
      <c r="F617" s="229" t="s">
        <v>1311</v>
      </c>
      <c r="G617" s="262">
        <v>45986</v>
      </c>
      <c r="H617" s="144">
        <v>55</v>
      </c>
      <c r="I617" s="231">
        <v>45981</v>
      </c>
      <c r="J617" s="232">
        <v>107482.15</v>
      </c>
      <c r="K617" s="270"/>
      <c r="L617" s="270"/>
      <c r="M617" s="270"/>
      <c r="N617" s="270">
        <f t="shared" ref="N617" si="48">+J617+K617+L617-M617</f>
        <v>107482.15</v>
      </c>
      <c r="O617" s="144" t="s">
        <v>708</v>
      </c>
      <c r="P617" s="144" t="s">
        <v>1002</v>
      </c>
      <c r="Q617" s="144"/>
      <c r="R617" s="144" t="s">
        <v>1312</v>
      </c>
    </row>
    <row r="618" spans="1:18" outlineLevel="2" x14ac:dyDescent="0.3">
      <c r="A618" s="233"/>
      <c r="B618" s="233"/>
      <c r="C618" s="234"/>
      <c r="D618" s="235"/>
      <c r="E618" s="236"/>
      <c r="F618" s="235"/>
      <c r="G618" s="237"/>
      <c r="H618" s="238"/>
      <c r="I618" s="239"/>
      <c r="J618" s="240"/>
      <c r="K618" s="241"/>
      <c r="L618" s="241"/>
      <c r="M618" s="241"/>
      <c r="N618" s="241"/>
    </row>
    <row r="619" spans="1:18" outlineLevel="2" x14ac:dyDescent="0.3">
      <c r="A619" s="319" t="s">
        <v>132</v>
      </c>
      <c r="B619" s="320"/>
      <c r="C619" s="320"/>
      <c r="D619" s="320"/>
      <c r="E619" s="320"/>
      <c r="F619" s="320"/>
      <c r="G619" s="320"/>
      <c r="H619" s="320"/>
      <c r="I619" s="320"/>
      <c r="J619" s="320"/>
      <c r="K619" s="320"/>
      <c r="L619" s="320"/>
      <c r="M619" s="321"/>
      <c r="N619" s="242">
        <f>SUM(N617:N617)</f>
        <v>107482.15</v>
      </c>
    </row>
    <row r="620" spans="1:18" outlineLevel="2" x14ac:dyDescent="0.3">
      <c r="A620" s="266"/>
      <c r="B620" s="266"/>
      <c r="C620" s="271"/>
      <c r="D620" s="266"/>
      <c r="E620" s="266"/>
      <c r="F620" s="266"/>
      <c r="G620" s="266"/>
      <c r="H620" s="266"/>
      <c r="I620" s="266"/>
      <c r="J620" s="267"/>
      <c r="K620" s="267"/>
      <c r="L620" s="267"/>
      <c r="M620" s="267"/>
      <c r="N620" s="252"/>
    </row>
    <row r="621" spans="1:18" s="251" customFormat="1" outlineLevel="2" x14ac:dyDescent="0.3">
      <c r="A621" s="251" t="s">
        <v>703</v>
      </c>
      <c r="B621" s="251">
        <v>12352168</v>
      </c>
      <c r="C621" s="304" t="s">
        <v>1313</v>
      </c>
      <c r="D621" s="304"/>
      <c r="E621" s="304"/>
      <c r="F621" s="304"/>
      <c r="J621" s="252"/>
      <c r="K621" s="252"/>
      <c r="L621" s="252"/>
      <c r="M621" s="252"/>
      <c r="N621" s="252"/>
    </row>
    <row r="622" spans="1:18" outlineLevel="2" x14ac:dyDescent="0.3">
      <c r="A622" s="266"/>
      <c r="B622" s="266"/>
      <c r="C622" s="271"/>
      <c r="D622" s="266"/>
      <c r="E622" s="266"/>
      <c r="F622" s="266"/>
      <c r="G622" s="266"/>
      <c r="H622" s="266"/>
      <c r="I622" s="266"/>
      <c r="J622" s="267"/>
      <c r="K622" s="267"/>
      <c r="L622" s="267"/>
      <c r="M622" s="267"/>
      <c r="N622" s="252"/>
    </row>
    <row r="623" spans="1:18" outlineLevel="2" x14ac:dyDescent="0.3">
      <c r="A623" s="307" t="s">
        <v>24</v>
      </c>
      <c r="B623" s="307" t="s">
        <v>25</v>
      </c>
      <c r="C623" s="317" t="s">
        <v>612</v>
      </c>
      <c r="D623" s="307" t="s">
        <v>613</v>
      </c>
      <c r="E623" s="307" t="s">
        <v>27</v>
      </c>
      <c r="F623" s="309" t="s">
        <v>28</v>
      </c>
      <c r="G623" s="309"/>
      <c r="H623" s="309" t="s">
        <v>614</v>
      </c>
      <c r="I623" s="309"/>
      <c r="J623" s="309"/>
      <c r="K623" s="315" t="s">
        <v>615</v>
      </c>
      <c r="L623" s="315" t="s">
        <v>616</v>
      </c>
      <c r="M623" s="315" t="s">
        <v>617</v>
      </c>
      <c r="N623" s="315" t="s">
        <v>618</v>
      </c>
      <c r="O623" s="307" t="s">
        <v>619</v>
      </c>
      <c r="P623" s="307" t="s">
        <v>36</v>
      </c>
      <c r="Q623" s="309" t="s">
        <v>32</v>
      </c>
      <c r="R623" s="309" t="s">
        <v>620</v>
      </c>
    </row>
    <row r="624" spans="1:18" outlineLevel="2" x14ac:dyDescent="0.3">
      <c r="A624" s="308"/>
      <c r="B624" s="308"/>
      <c r="C624" s="318"/>
      <c r="D624" s="308"/>
      <c r="E624" s="308"/>
      <c r="F624" s="253" t="s">
        <v>33</v>
      </c>
      <c r="G624" s="253" t="s">
        <v>34</v>
      </c>
      <c r="H624" s="253" t="s">
        <v>33</v>
      </c>
      <c r="I624" s="253" t="s">
        <v>34</v>
      </c>
      <c r="J624" s="255" t="s">
        <v>35</v>
      </c>
      <c r="K624" s="316"/>
      <c r="L624" s="316"/>
      <c r="M624" s="316"/>
      <c r="N624" s="316"/>
      <c r="O624" s="308"/>
      <c r="P624" s="308"/>
      <c r="Q624" s="309"/>
      <c r="R624" s="309"/>
    </row>
    <row r="625" spans="1:18" ht="27.6" outlineLevel="2" x14ac:dyDescent="0.3">
      <c r="A625" s="254" t="s">
        <v>37</v>
      </c>
      <c r="B625" s="254">
        <v>1</v>
      </c>
      <c r="C625" s="257" t="s">
        <v>1102</v>
      </c>
      <c r="D625" s="229"/>
      <c r="E625" s="269" t="s">
        <v>976</v>
      </c>
      <c r="F625" s="229" t="s">
        <v>1314</v>
      </c>
      <c r="G625" s="230">
        <v>46007</v>
      </c>
      <c r="H625" s="144" t="s">
        <v>1315</v>
      </c>
      <c r="I625" s="231">
        <v>46000</v>
      </c>
      <c r="J625" s="232">
        <v>107746.6</v>
      </c>
      <c r="K625" s="270"/>
      <c r="L625" s="270"/>
      <c r="M625" s="270"/>
      <c r="N625" s="270">
        <f t="shared" ref="N625" si="49">+J625+K625+L625-M625</f>
        <v>107746.6</v>
      </c>
      <c r="O625" s="144" t="s">
        <v>708</v>
      </c>
      <c r="P625" s="144" t="s">
        <v>1002</v>
      </c>
      <c r="Q625" s="144"/>
      <c r="R625" s="144" t="s">
        <v>1316</v>
      </c>
    </row>
    <row r="626" spans="1:18" outlineLevel="2" x14ac:dyDescent="0.3">
      <c r="A626" s="233"/>
      <c r="B626" s="233"/>
      <c r="C626" s="234"/>
      <c r="D626" s="235"/>
      <c r="E626" s="236"/>
      <c r="F626" s="235"/>
      <c r="G626" s="237"/>
      <c r="H626" s="238"/>
      <c r="I626" s="239"/>
      <c r="J626" s="240"/>
      <c r="K626" s="241"/>
      <c r="L626" s="241"/>
      <c r="M626" s="241"/>
      <c r="N626" s="241"/>
    </row>
    <row r="627" spans="1:18" outlineLevel="2" x14ac:dyDescent="0.3">
      <c r="A627" s="319" t="s">
        <v>132</v>
      </c>
      <c r="B627" s="320"/>
      <c r="C627" s="320"/>
      <c r="D627" s="320"/>
      <c r="E627" s="320"/>
      <c r="F627" s="320"/>
      <c r="G627" s="320"/>
      <c r="H627" s="320"/>
      <c r="I627" s="320"/>
      <c r="J627" s="320"/>
      <c r="K627" s="320"/>
      <c r="L627" s="320"/>
      <c r="M627" s="321"/>
      <c r="N627" s="242">
        <f>SUM(N625:N625)</f>
        <v>107746.6</v>
      </c>
    </row>
    <row r="628" spans="1:18" outlineLevel="2" x14ac:dyDescent="0.3">
      <c r="A628" s="266"/>
      <c r="B628" s="266"/>
      <c r="C628" s="271"/>
      <c r="D628" s="266"/>
      <c r="E628" s="266"/>
      <c r="F628" s="266"/>
      <c r="G628" s="266"/>
      <c r="H628" s="266"/>
      <c r="I628" s="266"/>
      <c r="J628" s="267"/>
      <c r="K628" s="267"/>
      <c r="L628" s="267"/>
      <c r="M628" s="267"/>
      <c r="N628" s="252"/>
    </row>
    <row r="629" spans="1:18" s="251" customFormat="1" outlineLevel="2" x14ac:dyDescent="0.3">
      <c r="A629" s="251" t="s">
        <v>703</v>
      </c>
      <c r="B629" s="251">
        <v>12352169</v>
      </c>
      <c r="C629" s="304" t="s">
        <v>1317</v>
      </c>
      <c r="D629" s="304"/>
      <c r="E629" s="304"/>
      <c r="F629" s="304"/>
      <c r="J629" s="252"/>
      <c r="K629" s="252"/>
      <c r="L629" s="252"/>
      <c r="M629" s="252"/>
      <c r="N629" s="252"/>
    </row>
    <row r="630" spans="1:18" outlineLevel="2" x14ac:dyDescent="0.3">
      <c r="A630" s="266"/>
      <c r="B630" s="266"/>
      <c r="C630" s="271"/>
      <c r="D630" s="266"/>
      <c r="E630" s="266"/>
      <c r="F630" s="266"/>
      <c r="G630" s="266"/>
      <c r="H630" s="266"/>
      <c r="I630" s="266"/>
      <c r="J630" s="267"/>
      <c r="K630" s="267"/>
      <c r="L630" s="267"/>
      <c r="M630" s="267"/>
      <c r="N630" s="252"/>
    </row>
    <row r="631" spans="1:18" outlineLevel="2" x14ac:dyDescent="0.3">
      <c r="A631" s="307" t="s">
        <v>24</v>
      </c>
      <c r="B631" s="307" t="s">
        <v>25</v>
      </c>
      <c r="C631" s="317" t="s">
        <v>612</v>
      </c>
      <c r="D631" s="307" t="s">
        <v>613</v>
      </c>
      <c r="E631" s="307" t="s">
        <v>27</v>
      </c>
      <c r="F631" s="309" t="s">
        <v>28</v>
      </c>
      <c r="G631" s="309"/>
      <c r="H631" s="309" t="s">
        <v>614</v>
      </c>
      <c r="I631" s="309"/>
      <c r="J631" s="309"/>
      <c r="K631" s="315" t="s">
        <v>615</v>
      </c>
      <c r="L631" s="315" t="s">
        <v>616</v>
      </c>
      <c r="M631" s="315" t="s">
        <v>617</v>
      </c>
      <c r="N631" s="315" t="s">
        <v>618</v>
      </c>
      <c r="O631" s="307" t="s">
        <v>619</v>
      </c>
      <c r="P631" s="307" t="s">
        <v>36</v>
      </c>
      <c r="Q631" s="309" t="s">
        <v>32</v>
      </c>
      <c r="R631" s="309" t="s">
        <v>620</v>
      </c>
    </row>
    <row r="632" spans="1:18" outlineLevel="2" x14ac:dyDescent="0.3">
      <c r="A632" s="308"/>
      <c r="B632" s="308"/>
      <c r="C632" s="318"/>
      <c r="D632" s="308"/>
      <c r="E632" s="308"/>
      <c r="F632" s="253" t="s">
        <v>33</v>
      </c>
      <c r="G632" s="253" t="s">
        <v>34</v>
      </c>
      <c r="H632" s="253" t="s">
        <v>33</v>
      </c>
      <c r="I632" s="253" t="s">
        <v>34</v>
      </c>
      <c r="J632" s="255" t="s">
        <v>35</v>
      </c>
      <c r="K632" s="316"/>
      <c r="L632" s="316"/>
      <c r="M632" s="316"/>
      <c r="N632" s="316"/>
      <c r="O632" s="308"/>
      <c r="P632" s="308"/>
      <c r="Q632" s="309"/>
      <c r="R632" s="309"/>
    </row>
    <row r="633" spans="1:18" ht="27.6" outlineLevel="2" x14ac:dyDescent="0.3">
      <c r="A633" s="254" t="s">
        <v>37</v>
      </c>
      <c r="B633" s="254">
        <v>1</v>
      </c>
      <c r="C633" s="257" t="s">
        <v>1025</v>
      </c>
      <c r="D633" s="229"/>
      <c r="E633" s="269" t="s">
        <v>1269</v>
      </c>
      <c r="F633" s="229" t="s">
        <v>1318</v>
      </c>
      <c r="G633" s="230">
        <v>45982</v>
      </c>
      <c r="H633" s="144">
        <v>53</v>
      </c>
      <c r="I633" s="231">
        <v>45980</v>
      </c>
      <c r="J633" s="232">
        <v>285432.17</v>
      </c>
      <c r="K633" s="256"/>
      <c r="L633" s="256"/>
      <c r="M633" s="256"/>
      <c r="N633" s="270">
        <f t="shared" ref="N633:N634" si="50">+J633+K633+L633-M633</f>
        <v>285432.17</v>
      </c>
      <c r="O633" s="254" t="s">
        <v>821</v>
      </c>
      <c r="P633" s="254" t="s">
        <v>1002</v>
      </c>
      <c r="Q633" s="253"/>
      <c r="R633" s="144" t="s">
        <v>1319</v>
      </c>
    </row>
    <row r="634" spans="1:18" ht="27.6" outlineLevel="2" x14ac:dyDescent="0.3">
      <c r="A634" s="254"/>
      <c r="B634" s="254"/>
      <c r="C634" s="257" t="s">
        <v>1320</v>
      </c>
      <c r="D634" s="229"/>
      <c r="E634" s="269" t="s">
        <v>1269</v>
      </c>
      <c r="F634" s="229" t="s">
        <v>1321</v>
      </c>
      <c r="G634" s="230">
        <v>46008</v>
      </c>
      <c r="H634" s="144">
        <v>63</v>
      </c>
      <c r="I634" s="231">
        <v>46002</v>
      </c>
      <c r="J634" s="232">
        <v>535916.30000000005</v>
      </c>
      <c r="K634" s="270"/>
      <c r="L634" s="270">
        <v>12216.03</v>
      </c>
      <c r="M634" s="270"/>
      <c r="N634" s="270">
        <f t="shared" si="50"/>
        <v>548132.33000000007</v>
      </c>
      <c r="O634" s="274"/>
      <c r="P634" s="274"/>
      <c r="Q634" s="144"/>
      <c r="R634" s="144" t="s">
        <v>1322</v>
      </c>
    </row>
    <row r="635" spans="1:18" outlineLevel="2" x14ac:dyDescent="0.3">
      <c r="A635" s="233"/>
      <c r="B635" s="233"/>
      <c r="C635" s="234"/>
      <c r="D635" s="235"/>
      <c r="E635" s="236"/>
      <c r="F635" s="235"/>
      <c r="G635" s="237"/>
      <c r="H635" s="238"/>
      <c r="I635" s="239"/>
      <c r="J635" s="240"/>
      <c r="K635" s="241"/>
      <c r="L635" s="241"/>
      <c r="M635" s="241"/>
      <c r="N635" s="241"/>
    </row>
    <row r="636" spans="1:18" outlineLevel="2" x14ac:dyDescent="0.3">
      <c r="A636" s="319" t="s">
        <v>132</v>
      </c>
      <c r="B636" s="320"/>
      <c r="C636" s="320"/>
      <c r="D636" s="320"/>
      <c r="E636" s="320"/>
      <c r="F636" s="320"/>
      <c r="G636" s="320"/>
      <c r="H636" s="320"/>
      <c r="I636" s="320"/>
      <c r="J636" s="320"/>
      <c r="K636" s="320"/>
      <c r="L636" s="320"/>
      <c r="M636" s="321"/>
      <c r="N636" s="242">
        <f>SUM(N633:N634)</f>
        <v>833564.5</v>
      </c>
    </row>
    <row r="637" spans="1:18" outlineLevel="1" x14ac:dyDescent="0.3">
      <c r="A637" s="266"/>
      <c r="B637" s="266"/>
      <c r="C637" s="266"/>
      <c r="D637" s="266"/>
      <c r="E637" s="266"/>
      <c r="F637" s="266"/>
      <c r="G637" s="266"/>
      <c r="H637" s="266"/>
      <c r="I637" s="266"/>
      <c r="J637" s="267"/>
      <c r="K637" s="267"/>
      <c r="L637" s="267"/>
      <c r="M637" s="267"/>
      <c r="N637" s="252"/>
    </row>
    <row r="638" spans="1:18" outlineLevel="1" x14ac:dyDescent="0.3">
      <c r="A638" s="313" t="s">
        <v>1323</v>
      </c>
      <c r="B638" s="314"/>
      <c r="C638" s="314"/>
      <c r="D638" s="314"/>
      <c r="E638" s="314"/>
      <c r="F638" s="314"/>
      <c r="G638" s="314"/>
      <c r="H638" s="314"/>
      <c r="I638" s="314"/>
      <c r="J638" s="314"/>
      <c r="K638" s="314"/>
      <c r="L638" s="314"/>
      <c r="M638" s="314"/>
      <c r="N638" s="277">
        <f>+N69+N78+N87+N96+N107+N118+N129+N139+N147+N155+N169+N178+N187+N196+N204+N215+N224+N239+N254+N263+N273+N283+N294+N308+N318+N326+N335+N343+N351+N359+N367+N377+N386+N396+N406+N416+N430+N444+N454+N467+N477+N486+N499+N509+N522+N533+N541+N549+N560+N569+N578+N586+N595+N603+N611+N619+N627+N636</f>
        <v>223563195.84000003</v>
      </c>
    </row>
    <row r="639" spans="1:18" outlineLevel="1" x14ac:dyDescent="0.3">
      <c r="A639" s="266"/>
      <c r="B639" s="266"/>
      <c r="C639" s="271"/>
      <c r="D639" s="266"/>
      <c r="E639" s="266"/>
      <c r="F639" s="266"/>
      <c r="G639" s="266"/>
      <c r="H639" s="266"/>
      <c r="I639" s="266"/>
      <c r="J639" s="267"/>
      <c r="K639" s="267"/>
      <c r="L639" s="267"/>
      <c r="M639" s="267"/>
      <c r="N639" s="252"/>
    </row>
    <row r="640" spans="1:18" outlineLevel="1" x14ac:dyDescent="0.3">
      <c r="A640" s="244" t="s">
        <v>1324</v>
      </c>
      <c r="B640" s="245" t="s">
        <v>599</v>
      </c>
      <c r="C640" s="246"/>
      <c r="D640" s="247"/>
      <c r="E640" s="247"/>
      <c r="F640" s="247"/>
      <c r="G640" s="247"/>
      <c r="H640" s="247"/>
      <c r="I640" s="247"/>
      <c r="J640" s="248"/>
      <c r="K640" s="248"/>
      <c r="L640" s="248"/>
      <c r="M640" s="248"/>
      <c r="N640" s="249"/>
      <c r="O640" s="250"/>
      <c r="P640" s="250"/>
      <c r="Q640" s="250"/>
      <c r="R640" s="250"/>
    </row>
    <row r="641" spans="1:18" outlineLevel="1" x14ac:dyDescent="0.3">
      <c r="A641" s="215"/>
      <c r="B641" s="278"/>
    </row>
    <row r="642" spans="1:18" s="251" customFormat="1" outlineLevel="2" x14ac:dyDescent="0.3">
      <c r="A642" s="251" t="s">
        <v>703</v>
      </c>
      <c r="B642" s="251">
        <v>12355095</v>
      </c>
      <c r="C642" s="304" t="s">
        <v>1325</v>
      </c>
      <c r="D642" s="304"/>
      <c r="E642" s="304"/>
      <c r="F642" s="304"/>
      <c r="J642" s="252"/>
      <c r="K642" s="252"/>
      <c r="L642" s="252"/>
      <c r="M642" s="252"/>
      <c r="N642" s="252"/>
    </row>
    <row r="643" spans="1:18" outlineLevel="2" x14ac:dyDescent="0.3">
      <c r="A643" s="266"/>
      <c r="B643" s="266"/>
      <c r="C643" s="271"/>
      <c r="D643" s="266"/>
      <c r="E643" s="266"/>
      <c r="F643" s="266"/>
      <c r="G643" s="266"/>
      <c r="H643" s="266"/>
      <c r="I643" s="266"/>
      <c r="J643" s="267"/>
      <c r="K643" s="267"/>
      <c r="L643" s="267"/>
      <c r="M643" s="267"/>
      <c r="N643" s="252"/>
    </row>
    <row r="644" spans="1:18" outlineLevel="2" x14ac:dyDescent="0.3">
      <c r="A644" s="307" t="s">
        <v>24</v>
      </c>
      <c r="B644" s="307" t="s">
        <v>25</v>
      </c>
      <c r="C644" s="317" t="s">
        <v>612</v>
      </c>
      <c r="D644" s="307" t="s">
        <v>613</v>
      </c>
      <c r="E644" s="307" t="s">
        <v>27</v>
      </c>
      <c r="F644" s="309" t="s">
        <v>28</v>
      </c>
      <c r="G644" s="309"/>
      <c r="H644" s="309" t="s">
        <v>614</v>
      </c>
      <c r="I644" s="309"/>
      <c r="J644" s="309"/>
      <c r="K644" s="315" t="s">
        <v>615</v>
      </c>
      <c r="L644" s="315" t="s">
        <v>616</v>
      </c>
      <c r="M644" s="315" t="s">
        <v>617</v>
      </c>
      <c r="N644" s="315" t="s">
        <v>618</v>
      </c>
      <c r="O644" s="307" t="s">
        <v>619</v>
      </c>
      <c r="P644" s="307" t="s">
        <v>36</v>
      </c>
      <c r="Q644" s="309" t="s">
        <v>32</v>
      </c>
      <c r="R644" s="309" t="s">
        <v>620</v>
      </c>
    </row>
    <row r="645" spans="1:18" outlineLevel="2" x14ac:dyDescent="0.3">
      <c r="A645" s="308"/>
      <c r="B645" s="308"/>
      <c r="C645" s="318"/>
      <c r="D645" s="308"/>
      <c r="E645" s="308"/>
      <c r="F645" s="253" t="s">
        <v>33</v>
      </c>
      <c r="G645" s="253" t="s">
        <v>34</v>
      </c>
      <c r="H645" s="253" t="s">
        <v>33</v>
      </c>
      <c r="I645" s="253" t="s">
        <v>34</v>
      </c>
      <c r="J645" s="255" t="s">
        <v>35</v>
      </c>
      <c r="K645" s="316"/>
      <c r="L645" s="316"/>
      <c r="M645" s="316"/>
      <c r="N645" s="316"/>
      <c r="O645" s="308"/>
      <c r="P645" s="308"/>
      <c r="Q645" s="309"/>
      <c r="R645" s="309"/>
    </row>
    <row r="646" spans="1:18" ht="27.6" outlineLevel="2" x14ac:dyDescent="0.3">
      <c r="A646" s="254" t="s">
        <v>37</v>
      </c>
      <c r="B646" s="254">
        <v>1</v>
      </c>
      <c r="C646" s="257" t="s">
        <v>1326</v>
      </c>
      <c r="D646" s="229"/>
      <c r="E646" s="269" t="s">
        <v>1327</v>
      </c>
      <c r="F646" s="229" t="s">
        <v>1328</v>
      </c>
      <c r="G646" s="230">
        <v>45743</v>
      </c>
      <c r="H646" s="144">
        <v>3861</v>
      </c>
      <c r="I646" s="231">
        <v>45723</v>
      </c>
      <c r="J646" s="232">
        <v>75313.42</v>
      </c>
      <c r="K646" s="256"/>
      <c r="L646" s="270">
        <v>1610.48</v>
      </c>
      <c r="M646" s="256"/>
      <c r="N646" s="270">
        <f t="shared" ref="N646:N647" si="51">+J646+K646+L646-M646</f>
        <v>76923.899999999994</v>
      </c>
      <c r="O646" s="254" t="s">
        <v>708</v>
      </c>
      <c r="P646" s="254" t="s">
        <v>1002</v>
      </c>
      <c r="Q646" s="253"/>
      <c r="R646" s="144" t="s">
        <v>1329</v>
      </c>
    </row>
    <row r="647" spans="1:18" ht="27.6" outlineLevel="2" x14ac:dyDescent="0.3">
      <c r="A647" s="254"/>
      <c r="B647" s="254"/>
      <c r="C647" s="257" t="s">
        <v>1330</v>
      </c>
      <c r="D647" s="229"/>
      <c r="E647" s="269" t="s">
        <v>1327</v>
      </c>
      <c r="F647" s="229" t="s">
        <v>1331</v>
      </c>
      <c r="G647" s="230">
        <v>45743</v>
      </c>
      <c r="H647" s="144">
        <v>3915</v>
      </c>
      <c r="I647" s="231">
        <v>45743</v>
      </c>
      <c r="J647" s="232">
        <v>111241.88</v>
      </c>
      <c r="K647" s="270"/>
      <c r="L647" s="270">
        <v>4134.6400000000003</v>
      </c>
      <c r="M647" s="270"/>
      <c r="N647" s="270">
        <f t="shared" si="51"/>
        <v>115376.52</v>
      </c>
      <c r="O647" s="274"/>
      <c r="P647" s="274"/>
      <c r="Q647" s="144"/>
      <c r="R647" s="144" t="s">
        <v>1332</v>
      </c>
    </row>
    <row r="648" spans="1:18" outlineLevel="2" x14ac:dyDescent="0.3">
      <c r="A648" s="233"/>
      <c r="B648" s="233"/>
      <c r="C648" s="234"/>
      <c r="D648" s="235"/>
      <c r="E648" s="236"/>
      <c r="F648" s="235"/>
      <c r="G648" s="237"/>
      <c r="H648" s="238"/>
      <c r="I648" s="239"/>
      <c r="J648" s="240"/>
      <c r="K648" s="241"/>
      <c r="L648" s="241"/>
      <c r="M648" s="241"/>
      <c r="N648" s="241"/>
    </row>
    <row r="649" spans="1:18" outlineLevel="2" x14ac:dyDescent="0.3">
      <c r="A649" s="319" t="s">
        <v>132</v>
      </c>
      <c r="B649" s="320"/>
      <c r="C649" s="320"/>
      <c r="D649" s="320"/>
      <c r="E649" s="320"/>
      <c r="F649" s="320"/>
      <c r="G649" s="320"/>
      <c r="H649" s="320"/>
      <c r="I649" s="320"/>
      <c r="J649" s="320"/>
      <c r="K649" s="320"/>
      <c r="L649" s="320"/>
      <c r="M649" s="321"/>
      <c r="N649" s="242">
        <f>SUM(N646:N647)</f>
        <v>192300.41999999998</v>
      </c>
    </row>
    <row r="650" spans="1:18" outlineLevel="2" x14ac:dyDescent="0.3">
      <c r="A650" s="266"/>
      <c r="B650" s="266"/>
      <c r="C650" s="271"/>
      <c r="D650" s="266"/>
      <c r="E650" s="266"/>
      <c r="F650" s="266"/>
      <c r="G650" s="266"/>
      <c r="H650" s="266"/>
      <c r="I650" s="266"/>
      <c r="J650" s="267"/>
      <c r="K650" s="267"/>
      <c r="L650" s="267"/>
      <c r="M650" s="267"/>
      <c r="N650" s="252"/>
    </row>
    <row r="651" spans="1:18" s="251" customFormat="1" outlineLevel="2" x14ac:dyDescent="0.3">
      <c r="A651" s="251" t="s">
        <v>703</v>
      </c>
      <c r="B651" s="251">
        <v>12355102</v>
      </c>
      <c r="C651" s="304" t="s">
        <v>1333</v>
      </c>
      <c r="D651" s="304"/>
      <c r="E651" s="304"/>
      <c r="F651" s="304"/>
      <c r="J651" s="252"/>
      <c r="K651" s="252"/>
      <c r="L651" s="252"/>
      <c r="M651" s="252"/>
      <c r="N651" s="252"/>
    </row>
    <row r="652" spans="1:18" outlineLevel="2" x14ac:dyDescent="0.3">
      <c r="A652" s="266"/>
      <c r="B652" s="266"/>
      <c r="C652" s="271"/>
      <c r="D652" s="266"/>
      <c r="E652" s="266"/>
      <c r="F652" s="266"/>
      <c r="G652" s="266"/>
      <c r="H652" s="266"/>
      <c r="I652" s="266"/>
      <c r="J652" s="267"/>
      <c r="K652" s="267"/>
      <c r="L652" s="267"/>
      <c r="M652" s="267"/>
      <c r="N652" s="252"/>
    </row>
    <row r="653" spans="1:18" outlineLevel="2" x14ac:dyDescent="0.3">
      <c r="A653" s="307" t="s">
        <v>24</v>
      </c>
      <c r="B653" s="307" t="s">
        <v>25</v>
      </c>
      <c r="C653" s="317" t="s">
        <v>612</v>
      </c>
      <c r="D653" s="307" t="s">
        <v>613</v>
      </c>
      <c r="E653" s="307" t="s">
        <v>27</v>
      </c>
      <c r="F653" s="309" t="s">
        <v>28</v>
      </c>
      <c r="G653" s="309"/>
      <c r="H653" s="309" t="s">
        <v>614</v>
      </c>
      <c r="I653" s="309"/>
      <c r="J653" s="309"/>
      <c r="K653" s="315" t="s">
        <v>615</v>
      </c>
      <c r="L653" s="315" t="s">
        <v>616</v>
      </c>
      <c r="M653" s="315" t="s">
        <v>617</v>
      </c>
      <c r="N653" s="315" t="s">
        <v>618</v>
      </c>
      <c r="O653" s="307" t="s">
        <v>619</v>
      </c>
      <c r="P653" s="307" t="s">
        <v>36</v>
      </c>
      <c r="Q653" s="309" t="s">
        <v>32</v>
      </c>
      <c r="R653" s="309" t="s">
        <v>620</v>
      </c>
    </row>
    <row r="654" spans="1:18" outlineLevel="2" x14ac:dyDescent="0.3">
      <c r="A654" s="308"/>
      <c r="B654" s="308"/>
      <c r="C654" s="318"/>
      <c r="D654" s="308"/>
      <c r="E654" s="308"/>
      <c r="F654" s="253" t="s">
        <v>33</v>
      </c>
      <c r="G654" s="253" t="s">
        <v>34</v>
      </c>
      <c r="H654" s="253" t="s">
        <v>33</v>
      </c>
      <c r="I654" s="253" t="s">
        <v>34</v>
      </c>
      <c r="J654" s="255" t="s">
        <v>35</v>
      </c>
      <c r="K654" s="316"/>
      <c r="L654" s="316"/>
      <c r="M654" s="316"/>
      <c r="N654" s="316"/>
      <c r="O654" s="308"/>
      <c r="P654" s="308"/>
      <c r="Q654" s="309"/>
      <c r="R654" s="309"/>
    </row>
    <row r="655" spans="1:18" ht="27.6" outlineLevel="2" x14ac:dyDescent="0.3">
      <c r="A655" s="254" t="s">
        <v>37</v>
      </c>
      <c r="B655" s="254">
        <v>1</v>
      </c>
      <c r="C655" s="257" t="s">
        <v>705</v>
      </c>
      <c r="D655" s="229"/>
      <c r="E655" s="269" t="s">
        <v>1334</v>
      </c>
      <c r="F655" s="229" t="s">
        <v>1335</v>
      </c>
      <c r="G655" s="230">
        <v>45723</v>
      </c>
      <c r="H655" s="144">
        <v>836</v>
      </c>
      <c r="I655" s="231">
        <v>45713</v>
      </c>
      <c r="J655" s="232">
        <v>16683.349999999999</v>
      </c>
      <c r="K655" s="256"/>
      <c r="L655" s="270">
        <v>72.22</v>
      </c>
      <c r="M655" s="256"/>
      <c r="N655" s="270">
        <f t="shared" ref="N655:N656" si="52">+J655+K655+L655-M655</f>
        <v>16755.57</v>
      </c>
      <c r="O655" s="254" t="s">
        <v>708</v>
      </c>
      <c r="P655" s="254" t="s">
        <v>1002</v>
      </c>
      <c r="Q655" s="253"/>
      <c r="R655" s="144" t="s">
        <v>1336</v>
      </c>
    </row>
    <row r="656" spans="1:18" ht="27.6" outlineLevel="2" x14ac:dyDescent="0.3">
      <c r="A656" s="254"/>
      <c r="B656" s="254"/>
      <c r="C656" s="257" t="s">
        <v>980</v>
      </c>
      <c r="D656" s="229"/>
      <c r="E656" s="269" t="s">
        <v>1334</v>
      </c>
      <c r="F656" s="229" t="s">
        <v>1337</v>
      </c>
      <c r="G656" s="230">
        <v>45723</v>
      </c>
      <c r="H656" s="144">
        <v>827</v>
      </c>
      <c r="I656" s="231">
        <v>45688</v>
      </c>
      <c r="J656" s="232">
        <v>388471.19</v>
      </c>
      <c r="K656" s="270"/>
      <c r="L656" s="270">
        <v>1681.69</v>
      </c>
      <c r="M656" s="270"/>
      <c r="N656" s="270">
        <f t="shared" si="52"/>
        <v>390152.88</v>
      </c>
      <c r="O656" s="274"/>
      <c r="P656" s="274"/>
      <c r="Q656" s="144"/>
      <c r="R656" s="144" t="s">
        <v>1338</v>
      </c>
    </row>
    <row r="657" spans="1:18" outlineLevel="2" x14ac:dyDescent="0.3">
      <c r="A657" s="233"/>
      <c r="B657" s="233"/>
      <c r="C657" s="234"/>
      <c r="D657" s="235"/>
      <c r="E657" s="236"/>
      <c r="F657" s="235"/>
      <c r="G657" s="237"/>
      <c r="H657" s="238"/>
      <c r="I657" s="239"/>
      <c r="J657" s="240"/>
      <c r="K657" s="241"/>
      <c r="L657" s="241"/>
      <c r="M657" s="241"/>
      <c r="N657" s="241"/>
    </row>
    <row r="658" spans="1:18" outlineLevel="2" x14ac:dyDescent="0.3">
      <c r="A658" s="319" t="s">
        <v>132</v>
      </c>
      <c r="B658" s="320"/>
      <c r="C658" s="320"/>
      <c r="D658" s="320"/>
      <c r="E658" s="320"/>
      <c r="F658" s="320"/>
      <c r="G658" s="320"/>
      <c r="H658" s="320"/>
      <c r="I658" s="320"/>
      <c r="J658" s="320"/>
      <c r="K658" s="320"/>
      <c r="L658" s="320"/>
      <c r="M658" s="321"/>
      <c r="N658" s="242">
        <f>SUM(N655:N656)</f>
        <v>406908.45</v>
      </c>
    </row>
    <row r="659" spans="1:18" outlineLevel="2" x14ac:dyDescent="0.3">
      <c r="A659" s="266"/>
      <c r="B659" s="266"/>
      <c r="C659" s="271"/>
      <c r="D659" s="266"/>
      <c r="E659" s="266"/>
      <c r="F659" s="266"/>
      <c r="G659" s="266"/>
      <c r="H659" s="266"/>
      <c r="I659" s="266"/>
      <c r="J659" s="267"/>
      <c r="K659" s="267"/>
      <c r="L659" s="267"/>
      <c r="M659" s="267"/>
      <c r="N659" s="252"/>
    </row>
    <row r="660" spans="1:18" s="251" customFormat="1" outlineLevel="2" x14ac:dyDescent="0.3">
      <c r="A660" s="251" t="s">
        <v>703</v>
      </c>
      <c r="B660" s="251">
        <v>12355128</v>
      </c>
      <c r="C660" s="304" t="s">
        <v>1339</v>
      </c>
      <c r="D660" s="304"/>
      <c r="E660" s="304"/>
      <c r="F660" s="304"/>
      <c r="J660" s="252"/>
      <c r="K660" s="252"/>
      <c r="L660" s="252"/>
      <c r="M660" s="252"/>
      <c r="N660" s="252"/>
    </row>
    <row r="661" spans="1:18" outlineLevel="2" x14ac:dyDescent="0.3">
      <c r="A661" s="266"/>
      <c r="B661" s="266"/>
      <c r="C661" s="271"/>
      <c r="D661" s="266"/>
      <c r="E661" s="266"/>
      <c r="F661" s="266"/>
      <c r="G661" s="266"/>
      <c r="H661" s="266"/>
      <c r="I661" s="266"/>
      <c r="J661" s="267"/>
      <c r="K661" s="267"/>
      <c r="L661" s="267"/>
      <c r="M661" s="267"/>
      <c r="N661" s="252"/>
    </row>
    <row r="662" spans="1:18" outlineLevel="2" x14ac:dyDescent="0.3">
      <c r="A662" s="307" t="s">
        <v>24</v>
      </c>
      <c r="B662" s="307" t="s">
        <v>25</v>
      </c>
      <c r="C662" s="317" t="s">
        <v>612</v>
      </c>
      <c r="D662" s="307" t="s">
        <v>613</v>
      </c>
      <c r="E662" s="307" t="s">
        <v>27</v>
      </c>
      <c r="F662" s="309" t="s">
        <v>28</v>
      </c>
      <c r="G662" s="309"/>
      <c r="H662" s="309" t="s">
        <v>614</v>
      </c>
      <c r="I662" s="309"/>
      <c r="J662" s="309"/>
      <c r="K662" s="315" t="s">
        <v>615</v>
      </c>
      <c r="L662" s="315" t="s">
        <v>616</v>
      </c>
      <c r="M662" s="315" t="s">
        <v>617</v>
      </c>
      <c r="N662" s="315" t="s">
        <v>618</v>
      </c>
      <c r="O662" s="307" t="s">
        <v>619</v>
      </c>
      <c r="P662" s="307" t="s">
        <v>36</v>
      </c>
      <c r="Q662" s="309" t="s">
        <v>32</v>
      </c>
      <c r="R662" s="309" t="s">
        <v>620</v>
      </c>
    </row>
    <row r="663" spans="1:18" outlineLevel="2" x14ac:dyDescent="0.3">
      <c r="A663" s="308"/>
      <c r="B663" s="308"/>
      <c r="C663" s="318"/>
      <c r="D663" s="308"/>
      <c r="E663" s="308"/>
      <c r="F663" s="253" t="s">
        <v>33</v>
      </c>
      <c r="G663" s="253" t="s">
        <v>34</v>
      </c>
      <c r="H663" s="253" t="s">
        <v>33</v>
      </c>
      <c r="I663" s="253" t="s">
        <v>34</v>
      </c>
      <c r="J663" s="255" t="s">
        <v>35</v>
      </c>
      <c r="K663" s="316"/>
      <c r="L663" s="316"/>
      <c r="M663" s="316"/>
      <c r="N663" s="316"/>
      <c r="O663" s="308"/>
      <c r="P663" s="308"/>
      <c r="Q663" s="309"/>
      <c r="R663" s="309"/>
    </row>
    <row r="664" spans="1:18" ht="27.6" outlineLevel="2" x14ac:dyDescent="0.3">
      <c r="A664" s="254" t="s">
        <v>37</v>
      </c>
      <c r="B664" s="254">
        <v>1</v>
      </c>
      <c r="C664" s="257" t="s">
        <v>908</v>
      </c>
      <c r="D664" s="229"/>
      <c r="E664" s="269" t="s">
        <v>1327</v>
      </c>
      <c r="F664" s="229" t="s">
        <v>1340</v>
      </c>
      <c r="G664" s="230">
        <v>45933</v>
      </c>
      <c r="H664" s="144">
        <v>4632</v>
      </c>
      <c r="I664" s="231">
        <v>45929</v>
      </c>
      <c r="J664" s="232">
        <v>241674.05</v>
      </c>
      <c r="K664" s="256"/>
      <c r="L664" s="270">
        <v>5563.39</v>
      </c>
      <c r="M664" s="256"/>
      <c r="N664" s="270">
        <f t="shared" ref="N664:N665" si="53">+J664+K664+L664-M664</f>
        <v>247237.44</v>
      </c>
      <c r="O664" s="254" t="s">
        <v>708</v>
      </c>
      <c r="P664" s="254" t="s">
        <v>1002</v>
      </c>
      <c r="Q664" s="253"/>
      <c r="R664" s="144" t="s">
        <v>1341</v>
      </c>
    </row>
    <row r="665" spans="1:18" ht="27.6" outlineLevel="2" x14ac:dyDescent="0.3">
      <c r="A665" s="254"/>
      <c r="B665" s="254"/>
      <c r="C665" s="257" t="s">
        <v>912</v>
      </c>
      <c r="D665" s="229"/>
      <c r="E665" s="269" t="s">
        <v>1327</v>
      </c>
      <c r="F665" s="229" t="s">
        <v>1342</v>
      </c>
      <c r="G665" s="230">
        <v>45944</v>
      </c>
      <c r="H665" s="144">
        <v>4636</v>
      </c>
      <c r="I665" s="231">
        <v>45929</v>
      </c>
      <c r="J665" s="232">
        <v>60751.26</v>
      </c>
      <c r="K665" s="270"/>
      <c r="L665" s="270">
        <v>903.56</v>
      </c>
      <c r="M665" s="270"/>
      <c r="N665" s="270">
        <f t="shared" si="53"/>
        <v>61654.82</v>
      </c>
      <c r="O665" s="274"/>
      <c r="P665" s="274"/>
      <c r="Q665" s="144"/>
      <c r="R665" s="144" t="s">
        <v>1343</v>
      </c>
    </row>
    <row r="666" spans="1:18" outlineLevel="2" x14ac:dyDescent="0.3">
      <c r="A666" s="233"/>
      <c r="B666" s="233"/>
      <c r="C666" s="234"/>
      <c r="D666" s="235"/>
      <c r="E666" s="236"/>
      <c r="F666" s="235"/>
      <c r="G666" s="237"/>
      <c r="H666" s="238"/>
      <c r="I666" s="239"/>
      <c r="J666" s="240"/>
      <c r="K666" s="241"/>
      <c r="L666" s="241"/>
      <c r="M666" s="241"/>
      <c r="N666" s="241"/>
    </row>
    <row r="667" spans="1:18" outlineLevel="2" x14ac:dyDescent="0.3">
      <c r="A667" s="319" t="s">
        <v>132</v>
      </c>
      <c r="B667" s="320"/>
      <c r="C667" s="320"/>
      <c r="D667" s="320"/>
      <c r="E667" s="320"/>
      <c r="F667" s="320"/>
      <c r="G667" s="320"/>
      <c r="H667" s="320"/>
      <c r="I667" s="320"/>
      <c r="J667" s="320"/>
      <c r="K667" s="320"/>
      <c r="L667" s="320"/>
      <c r="M667" s="321"/>
      <c r="N667" s="242">
        <f>SUM(N664:N665)</f>
        <v>308892.26</v>
      </c>
    </row>
    <row r="668" spans="1:18" outlineLevel="2" x14ac:dyDescent="0.3">
      <c r="A668" s="266"/>
      <c r="B668" s="266"/>
      <c r="C668" s="271"/>
      <c r="D668" s="266"/>
      <c r="E668" s="266"/>
      <c r="F668" s="266"/>
      <c r="G668" s="266"/>
      <c r="H668" s="266"/>
      <c r="I668" s="266"/>
      <c r="J668" s="267"/>
      <c r="K668" s="267"/>
      <c r="L668" s="267"/>
      <c r="M668" s="267"/>
      <c r="N668" s="252"/>
    </row>
    <row r="669" spans="1:18" s="251" customFormat="1" outlineLevel="2" x14ac:dyDescent="0.3">
      <c r="A669" s="251" t="s">
        <v>703</v>
      </c>
      <c r="B669" s="251">
        <v>12355131</v>
      </c>
      <c r="C669" s="304" t="s">
        <v>1344</v>
      </c>
      <c r="D669" s="304"/>
      <c r="E669" s="304"/>
      <c r="F669" s="304"/>
      <c r="J669" s="252"/>
      <c r="K669" s="252"/>
      <c r="L669" s="252"/>
      <c r="M669" s="252"/>
      <c r="N669" s="252"/>
    </row>
    <row r="670" spans="1:18" outlineLevel="2" x14ac:dyDescent="0.3">
      <c r="A670" s="266"/>
      <c r="B670" s="266"/>
      <c r="C670" s="271"/>
      <c r="D670" s="266"/>
      <c r="E670" s="266"/>
      <c r="F670" s="266"/>
      <c r="G670" s="266"/>
      <c r="H670" s="266"/>
      <c r="I670" s="266"/>
      <c r="J670" s="267"/>
      <c r="K670" s="267"/>
      <c r="L670" s="267"/>
      <c r="M670" s="267"/>
      <c r="N670" s="252"/>
    </row>
    <row r="671" spans="1:18" outlineLevel="2" x14ac:dyDescent="0.3">
      <c r="A671" s="307" t="s">
        <v>24</v>
      </c>
      <c r="B671" s="307" t="s">
        <v>25</v>
      </c>
      <c r="C671" s="317" t="s">
        <v>612</v>
      </c>
      <c r="D671" s="307" t="s">
        <v>613</v>
      </c>
      <c r="E671" s="307" t="s">
        <v>27</v>
      </c>
      <c r="F671" s="309" t="s">
        <v>28</v>
      </c>
      <c r="G671" s="309"/>
      <c r="H671" s="309" t="s">
        <v>614</v>
      </c>
      <c r="I671" s="309"/>
      <c r="J671" s="309"/>
      <c r="K671" s="315" t="s">
        <v>615</v>
      </c>
      <c r="L671" s="315" t="s">
        <v>616</v>
      </c>
      <c r="M671" s="315" t="s">
        <v>617</v>
      </c>
      <c r="N671" s="315" t="s">
        <v>618</v>
      </c>
      <c r="O671" s="307" t="s">
        <v>619</v>
      </c>
      <c r="P671" s="307" t="s">
        <v>36</v>
      </c>
      <c r="Q671" s="309" t="s">
        <v>32</v>
      </c>
      <c r="R671" s="309" t="s">
        <v>620</v>
      </c>
    </row>
    <row r="672" spans="1:18" outlineLevel="2" x14ac:dyDescent="0.3">
      <c r="A672" s="308"/>
      <c r="B672" s="308"/>
      <c r="C672" s="318"/>
      <c r="D672" s="308"/>
      <c r="E672" s="308"/>
      <c r="F672" s="253" t="s">
        <v>33</v>
      </c>
      <c r="G672" s="253" t="s">
        <v>34</v>
      </c>
      <c r="H672" s="253" t="s">
        <v>33</v>
      </c>
      <c r="I672" s="253" t="s">
        <v>34</v>
      </c>
      <c r="J672" s="255" t="s">
        <v>35</v>
      </c>
      <c r="K672" s="316"/>
      <c r="L672" s="316"/>
      <c r="M672" s="316"/>
      <c r="N672" s="316"/>
      <c r="O672" s="308"/>
      <c r="P672" s="308"/>
      <c r="Q672" s="309"/>
      <c r="R672" s="309"/>
    </row>
    <row r="673" spans="1:18" ht="27.6" outlineLevel="2" x14ac:dyDescent="0.3">
      <c r="A673" s="254" t="s">
        <v>37</v>
      </c>
      <c r="B673" s="254">
        <v>1</v>
      </c>
      <c r="C673" s="257" t="s">
        <v>1345</v>
      </c>
      <c r="D673" s="229"/>
      <c r="E673" s="269" t="s">
        <v>1074</v>
      </c>
      <c r="F673" s="229" t="s">
        <v>1346</v>
      </c>
      <c r="G673" s="230">
        <v>45768</v>
      </c>
      <c r="H673" s="144">
        <v>387</v>
      </c>
      <c r="I673" s="231">
        <v>45701</v>
      </c>
      <c r="J673" s="232">
        <v>86678.89</v>
      </c>
      <c r="K673" s="270"/>
      <c r="L673" s="270">
        <v>2617.3000000000002</v>
      </c>
      <c r="M673" s="256"/>
      <c r="N673" s="270">
        <f>+J673+K673+L673-M673</f>
        <v>89296.19</v>
      </c>
      <c r="O673" s="254" t="s">
        <v>708</v>
      </c>
      <c r="P673" s="254" t="s">
        <v>1002</v>
      </c>
      <c r="Q673" s="253"/>
      <c r="R673" s="144" t="s">
        <v>1347</v>
      </c>
    </row>
    <row r="674" spans="1:18" ht="27.6" outlineLevel="2" x14ac:dyDescent="0.3">
      <c r="A674" s="254"/>
      <c r="B674" s="254"/>
      <c r="C674" s="257" t="s">
        <v>1348</v>
      </c>
      <c r="D674" s="229"/>
      <c r="E674" s="269" t="s">
        <v>1074</v>
      </c>
      <c r="F674" s="229" t="s">
        <v>1349</v>
      </c>
      <c r="G674" s="230">
        <v>45797</v>
      </c>
      <c r="H674" s="144">
        <v>406</v>
      </c>
      <c r="I674" s="231">
        <v>45796</v>
      </c>
      <c r="J674" s="232">
        <v>137572.46</v>
      </c>
      <c r="K674" s="270"/>
      <c r="L674" s="270">
        <v>4154.05</v>
      </c>
      <c r="M674" s="256"/>
      <c r="N674" s="270">
        <f t="shared" ref="N674:N679" si="54">+J674+K674+L674-M674</f>
        <v>141726.50999999998</v>
      </c>
      <c r="O674" s="254"/>
      <c r="P674" s="254"/>
      <c r="Q674" s="253"/>
      <c r="R674" s="144" t="s">
        <v>1350</v>
      </c>
    </row>
    <row r="675" spans="1:18" ht="27.6" outlineLevel="2" x14ac:dyDescent="0.3">
      <c r="A675" s="254"/>
      <c r="B675" s="254"/>
      <c r="C675" s="257" t="s">
        <v>912</v>
      </c>
      <c r="D675" s="229"/>
      <c r="E675" s="269" t="s">
        <v>1074</v>
      </c>
      <c r="F675" s="229" t="s">
        <v>1351</v>
      </c>
      <c r="G675" s="230">
        <v>45894</v>
      </c>
      <c r="H675" s="144">
        <v>411</v>
      </c>
      <c r="I675" s="231">
        <v>45826</v>
      </c>
      <c r="J675" s="232">
        <v>88357.31</v>
      </c>
      <c r="K675" s="256"/>
      <c r="L675" s="270">
        <v>1314.15</v>
      </c>
      <c r="M675" s="256"/>
      <c r="N675" s="270">
        <f t="shared" si="54"/>
        <v>89671.459999999992</v>
      </c>
      <c r="O675" s="254"/>
      <c r="P675" s="254"/>
      <c r="Q675" s="253"/>
      <c r="R675" s="144" t="s">
        <v>1352</v>
      </c>
    </row>
    <row r="676" spans="1:18" ht="27.6" outlineLevel="2" x14ac:dyDescent="0.3">
      <c r="A676" s="254"/>
      <c r="B676" s="254"/>
      <c r="C676" s="257" t="s">
        <v>1353</v>
      </c>
      <c r="D676" s="229"/>
      <c r="E676" s="269" t="s">
        <v>1074</v>
      </c>
      <c r="F676" s="229" t="s">
        <v>1354</v>
      </c>
      <c r="G676" s="230">
        <v>45915</v>
      </c>
      <c r="H676" s="144">
        <v>415</v>
      </c>
      <c r="I676" s="231">
        <v>45891</v>
      </c>
      <c r="J676" s="232">
        <v>21504.7</v>
      </c>
      <c r="K676" s="270"/>
      <c r="L676" s="270">
        <v>319.83999999999997</v>
      </c>
      <c r="M676" s="256"/>
      <c r="N676" s="270">
        <f t="shared" si="54"/>
        <v>21824.54</v>
      </c>
      <c r="O676" s="254"/>
      <c r="P676" s="254"/>
      <c r="Q676" s="253"/>
      <c r="R676" s="144" t="s">
        <v>1355</v>
      </c>
    </row>
    <row r="677" spans="1:18" ht="27.6" outlineLevel="2" x14ac:dyDescent="0.3">
      <c r="A677" s="254"/>
      <c r="B677" s="254"/>
      <c r="C677" s="257" t="s">
        <v>1151</v>
      </c>
      <c r="D677" s="229"/>
      <c r="E677" s="269" t="s">
        <v>1074</v>
      </c>
      <c r="F677" s="229" t="s">
        <v>1356</v>
      </c>
      <c r="G677" s="230">
        <v>45917</v>
      </c>
      <c r="H677" s="144">
        <v>416</v>
      </c>
      <c r="I677" s="231">
        <v>45891</v>
      </c>
      <c r="J677" s="232">
        <v>55289.52</v>
      </c>
      <c r="K677" s="256"/>
      <c r="L677" s="270">
        <v>822.32</v>
      </c>
      <c r="M677" s="256"/>
      <c r="N677" s="270">
        <f t="shared" si="54"/>
        <v>56111.839999999997</v>
      </c>
      <c r="O677" s="254"/>
      <c r="P677" s="254"/>
      <c r="Q677" s="253"/>
      <c r="R677" s="144" t="s">
        <v>1357</v>
      </c>
    </row>
    <row r="678" spans="1:18" ht="27.6" outlineLevel="2" x14ac:dyDescent="0.3">
      <c r="A678" s="254"/>
      <c r="B678" s="254"/>
      <c r="C678" s="257" t="s">
        <v>1358</v>
      </c>
      <c r="D678" s="229"/>
      <c r="E678" s="269" t="s">
        <v>1074</v>
      </c>
      <c r="F678" s="229" t="s">
        <v>1359</v>
      </c>
      <c r="G678" s="230">
        <v>45923</v>
      </c>
      <c r="H678" s="144">
        <v>418</v>
      </c>
      <c r="I678" s="231">
        <v>45917</v>
      </c>
      <c r="J678" s="232">
        <v>26967.65</v>
      </c>
      <c r="K678" s="256"/>
      <c r="L678" s="270">
        <v>401.1</v>
      </c>
      <c r="M678" s="256"/>
      <c r="N678" s="270">
        <f t="shared" si="54"/>
        <v>27368.75</v>
      </c>
      <c r="O678" s="254"/>
      <c r="P678" s="254"/>
      <c r="Q678" s="253"/>
      <c r="R678" s="144" t="s">
        <v>1360</v>
      </c>
    </row>
    <row r="679" spans="1:18" ht="27.6" outlineLevel="2" x14ac:dyDescent="0.3">
      <c r="A679" s="254"/>
      <c r="B679" s="254"/>
      <c r="C679" s="257" t="s">
        <v>950</v>
      </c>
      <c r="D679" s="229"/>
      <c r="E679" s="269" t="s">
        <v>1074</v>
      </c>
      <c r="F679" s="229" t="s">
        <v>1361</v>
      </c>
      <c r="G679" s="230">
        <v>45975</v>
      </c>
      <c r="H679" s="144">
        <v>419</v>
      </c>
      <c r="I679" s="231">
        <v>45917</v>
      </c>
      <c r="J679" s="232">
        <v>34988.61</v>
      </c>
      <c r="K679" s="270"/>
      <c r="L679" s="270">
        <v>520.39</v>
      </c>
      <c r="M679" s="270"/>
      <c r="N679" s="270">
        <f t="shared" si="54"/>
        <v>35509</v>
      </c>
      <c r="O679" s="274"/>
      <c r="P679" s="274"/>
      <c r="Q679" s="144"/>
      <c r="R679" s="144" t="s">
        <v>1362</v>
      </c>
    </row>
    <row r="680" spans="1:18" outlineLevel="2" x14ac:dyDescent="0.3">
      <c r="A680" s="233"/>
      <c r="B680" s="233"/>
      <c r="C680" s="234"/>
      <c r="D680" s="235"/>
      <c r="E680" s="236"/>
      <c r="F680" s="235"/>
      <c r="G680" s="237"/>
      <c r="H680" s="238"/>
      <c r="I680" s="239"/>
      <c r="J680" s="240"/>
      <c r="K680" s="241"/>
      <c r="L680" s="241"/>
      <c r="M680" s="241"/>
      <c r="N680" s="241"/>
    </row>
    <row r="681" spans="1:18" outlineLevel="2" x14ac:dyDescent="0.3">
      <c r="A681" s="319" t="s">
        <v>132</v>
      </c>
      <c r="B681" s="320"/>
      <c r="C681" s="320"/>
      <c r="D681" s="320"/>
      <c r="E681" s="320"/>
      <c r="F681" s="320"/>
      <c r="G681" s="320"/>
      <c r="H681" s="320"/>
      <c r="I681" s="320"/>
      <c r="J681" s="320"/>
      <c r="K681" s="320"/>
      <c r="L681" s="320"/>
      <c r="M681" s="321"/>
      <c r="N681" s="242">
        <f>SUM(N673:N679)</f>
        <v>461508.28999999992</v>
      </c>
    </row>
    <row r="682" spans="1:18" outlineLevel="2" x14ac:dyDescent="0.3">
      <c r="A682" s="266"/>
      <c r="B682" s="266"/>
      <c r="C682" s="271"/>
      <c r="D682" s="266"/>
      <c r="E682" s="266"/>
      <c r="F682" s="266"/>
      <c r="G682" s="266"/>
      <c r="H682" s="266"/>
      <c r="I682" s="266"/>
      <c r="J682" s="267"/>
      <c r="K682" s="267"/>
      <c r="L682" s="267"/>
      <c r="M682" s="267"/>
      <c r="N682" s="252"/>
    </row>
    <row r="683" spans="1:18" s="251" customFormat="1" outlineLevel="2" x14ac:dyDescent="0.3">
      <c r="A683" s="251" t="s">
        <v>703</v>
      </c>
      <c r="B683" s="251">
        <v>12355132</v>
      </c>
      <c r="C683" s="304" t="s">
        <v>1363</v>
      </c>
      <c r="D683" s="304"/>
      <c r="E683" s="304"/>
      <c r="F683" s="304"/>
      <c r="J683" s="252"/>
      <c r="K683" s="252"/>
      <c r="L683" s="252"/>
      <c r="M683" s="252"/>
      <c r="N683" s="252"/>
    </row>
    <row r="684" spans="1:18" outlineLevel="2" x14ac:dyDescent="0.3">
      <c r="A684" s="266"/>
      <c r="B684" s="266"/>
      <c r="C684" s="271"/>
      <c r="D684" s="266"/>
      <c r="E684" s="266"/>
      <c r="F684" s="266"/>
      <c r="G684" s="266"/>
      <c r="H684" s="266"/>
      <c r="I684" s="266"/>
      <c r="J684" s="267"/>
      <c r="K684" s="267"/>
      <c r="L684" s="267"/>
      <c r="M684" s="267"/>
      <c r="N684" s="252"/>
    </row>
    <row r="685" spans="1:18" outlineLevel="2" x14ac:dyDescent="0.3">
      <c r="A685" s="307" t="s">
        <v>24</v>
      </c>
      <c r="B685" s="307" t="s">
        <v>25</v>
      </c>
      <c r="C685" s="317" t="s">
        <v>612</v>
      </c>
      <c r="D685" s="307" t="s">
        <v>613</v>
      </c>
      <c r="E685" s="307" t="s">
        <v>27</v>
      </c>
      <c r="F685" s="309" t="s">
        <v>28</v>
      </c>
      <c r="G685" s="309"/>
      <c r="H685" s="309" t="s">
        <v>614</v>
      </c>
      <c r="I685" s="309"/>
      <c r="J685" s="309"/>
      <c r="K685" s="315" t="s">
        <v>615</v>
      </c>
      <c r="L685" s="315" t="s">
        <v>616</v>
      </c>
      <c r="M685" s="315" t="s">
        <v>617</v>
      </c>
      <c r="N685" s="315" t="s">
        <v>618</v>
      </c>
      <c r="O685" s="307" t="s">
        <v>619</v>
      </c>
      <c r="P685" s="307" t="s">
        <v>36</v>
      </c>
      <c r="Q685" s="309" t="s">
        <v>32</v>
      </c>
      <c r="R685" s="309" t="s">
        <v>620</v>
      </c>
    </row>
    <row r="686" spans="1:18" outlineLevel="2" x14ac:dyDescent="0.3">
      <c r="A686" s="308"/>
      <c r="B686" s="308"/>
      <c r="C686" s="318"/>
      <c r="D686" s="308"/>
      <c r="E686" s="308"/>
      <c r="F686" s="253" t="s">
        <v>33</v>
      </c>
      <c r="G686" s="253" t="s">
        <v>34</v>
      </c>
      <c r="H686" s="253" t="s">
        <v>33</v>
      </c>
      <c r="I686" s="253" t="s">
        <v>34</v>
      </c>
      <c r="J686" s="255" t="s">
        <v>35</v>
      </c>
      <c r="K686" s="316"/>
      <c r="L686" s="316"/>
      <c r="M686" s="316"/>
      <c r="N686" s="316"/>
      <c r="O686" s="308"/>
      <c r="P686" s="308"/>
      <c r="Q686" s="309"/>
      <c r="R686" s="309"/>
    </row>
    <row r="687" spans="1:18" ht="27.6" outlineLevel="2" x14ac:dyDescent="0.3">
      <c r="A687" s="254" t="s">
        <v>37</v>
      </c>
      <c r="B687" s="254">
        <v>1</v>
      </c>
      <c r="C687" s="257" t="s">
        <v>1364</v>
      </c>
      <c r="D687" s="229"/>
      <c r="E687" s="269" t="s">
        <v>1365</v>
      </c>
      <c r="F687" s="229" t="s">
        <v>1366</v>
      </c>
      <c r="G687" s="230">
        <v>45709</v>
      </c>
      <c r="H687" s="144">
        <v>72</v>
      </c>
      <c r="I687" s="231">
        <v>45698</v>
      </c>
      <c r="J687" s="232">
        <v>296708.38</v>
      </c>
      <c r="K687" s="270"/>
      <c r="L687" s="270">
        <v>6344.72</v>
      </c>
      <c r="M687" s="256"/>
      <c r="N687" s="270">
        <f t="shared" ref="N687:N692" si="55">+J687+K687+L687-M687</f>
        <v>303053.09999999998</v>
      </c>
      <c r="O687" s="254" t="s">
        <v>708</v>
      </c>
      <c r="P687" s="254" t="s">
        <v>1002</v>
      </c>
      <c r="Q687" s="253"/>
      <c r="R687" s="144" t="s">
        <v>1367</v>
      </c>
    </row>
    <row r="688" spans="1:18" ht="27.6" outlineLevel="2" x14ac:dyDescent="0.3">
      <c r="A688" s="254"/>
      <c r="B688" s="254"/>
      <c r="C688" s="257" t="s">
        <v>1368</v>
      </c>
      <c r="D688" s="229"/>
      <c r="E688" s="269" t="s">
        <v>1365</v>
      </c>
      <c r="F688" s="229" t="s">
        <v>1369</v>
      </c>
      <c r="G688" s="230">
        <v>45729</v>
      </c>
      <c r="H688" s="144">
        <v>76</v>
      </c>
      <c r="I688" s="231">
        <v>45727</v>
      </c>
      <c r="J688" s="232">
        <v>710501.59</v>
      </c>
      <c r="K688" s="270"/>
      <c r="L688" s="270">
        <v>10567.39</v>
      </c>
      <c r="M688" s="256"/>
      <c r="N688" s="270">
        <f t="shared" si="55"/>
        <v>721068.98</v>
      </c>
      <c r="O688" s="254"/>
      <c r="P688" s="254"/>
      <c r="Q688" s="253"/>
      <c r="R688" s="144" t="s">
        <v>1370</v>
      </c>
    </row>
    <row r="689" spans="1:18" ht="27.6" outlineLevel="2" x14ac:dyDescent="0.3">
      <c r="A689" s="254"/>
      <c r="B689" s="254"/>
      <c r="C689" s="257" t="s">
        <v>1371</v>
      </c>
      <c r="D689" s="229"/>
      <c r="E689" s="269" t="s">
        <v>1365</v>
      </c>
      <c r="F689" s="229" t="s">
        <v>1372</v>
      </c>
      <c r="G689" s="230">
        <v>45730</v>
      </c>
      <c r="H689" s="144">
        <v>74</v>
      </c>
      <c r="I689" s="231">
        <v>45723</v>
      </c>
      <c r="J689" s="232">
        <v>39600.239999999998</v>
      </c>
      <c r="K689" s="256"/>
      <c r="L689" s="270">
        <v>588.98</v>
      </c>
      <c r="M689" s="256"/>
      <c r="N689" s="270">
        <f t="shared" si="55"/>
        <v>40189.22</v>
      </c>
      <c r="O689" s="254"/>
      <c r="P689" s="254"/>
      <c r="Q689" s="253"/>
      <c r="R689" s="144" t="s">
        <v>1373</v>
      </c>
    </row>
    <row r="690" spans="1:18" ht="27.6" outlineLevel="2" x14ac:dyDescent="0.3">
      <c r="A690" s="254"/>
      <c r="B690" s="254"/>
      <c r="C690" s="257" t="s">
        <v>1374</v>
      </c>
      <c r="D690" s="229"/>
      <c r="E690" s="269" t="s">
        <v>1365</v>
      </c>
      <c r="F690" s="229" t="s">
        <v>1375</v>
      </c>
      <c r="G690" s="230">
        <v>45730</v>
      </c>
      <c r="H690" s="144">
        <v>78</v>
      </c>
      <c r="I690" s="231">
        <v>45728</v>
      </c>
      <c r="J690" s="232">
        <v>781446.47</v>
      </c>
      <c r="K690" s="270"/>
      <c r="L690" s="270">
        <v>11622.56</v>
      </c>
      <c r="M690" s="256"/>
      <c r="N690" s="270">
        <f t="shared" si="55"/>
        <v>793069.03</v>
      </c>
      <c r="O690" s="254"/>
      <c r="P690" s="254"/>
      <c r="Q690" s="253"/>
      <c r="R690" s="260" t="s">
        <v>1376</v>
      </c>
    </row>
    <row r="691" spans="1:18" ht="27.6" outlineLevel="2" x14ac:dyDescent="0.3">
      <c r="A691" s="254"/>
      <c r="B691" s="254"/>
      <c r="C691" s="257" t="s">
        <v>1377</v>
      </c>
      <c r="D691" s="229"/>
      <c r="E691" s="269" t="s">
        <v>1365</v>
      </c>
      <c r="F691" s="229" t="s">
        <v>1378</v>
      </c>
      <c r="G691" s="230">
        <v>45737</v>
      </c>
      <c r="H691" s="144">
        <v>79</v>
      </c>
      <c r="I691" s="231">
        <v>45735</v>
      </c>
      <c r="J691" s="232">
        <v>693355.83</v>
      </c>
      <c r="K691" s="256"/>
      <c r="L691" s="270">
        <v>10312.379999999999</v>
      </c>
      <c r="M691" s="256"/>
      <c r="N691" s="270">
        <f t="shared" si="55"/>
        <v>703668.21</v>
      </c>
      <c r="O691" s="254"/>
      <c r="P691" s="254"/>
      <c r="Q691" s="253"/>
      <c r="R691" s="144" t="s">
        <v>1379</v>
      </c>
    </row>
    <row r="692" spans="1:18" ht="27.6" outlineLevel="2" x14ac:dyDescent="0.3">
      <c r="A692" s="254"/>
      <c r="B692" s="254"/>
      <c r="C692" s="257" t="s">
        <v>1380</v>
      </c>
      <c r="D692" s="229"/>
      <c r="E692" s="269" t="s">
        <v>1365</v>
      </c>
      <c r="F692" s="229" t="s">
        <v>1381</v>
      </c>
      <c r="G692" s="230">
        <v>45742</v>
      </c>
      <c r="H692" s="144">
        <v>80</v>
      </c>
      <c r="I692" s="231">
        <v>45735</v>
      </c>
      <c r="J692" s="232">
        <v>3213.88</v>
      </c>
      <c r="K692" s="256"/>
      <c r="L692" s="270">
        <v>47.8</v>
      </c>
      <c r="M692" s="256"/>
      <c r="N692" s="270">
        <f t="shared" si="55"/>
        <v>3261.6800000000003</v>
      </c>
      <c r="O692" s="254"/>
      <c r="P692" s="254"/>
      <c r="Q692" s="253"/>
      <c r="R692" s="144" t="s">
        <v>1382</v>
      </c>
    </row>
    <row r="693" spans="1:18" outlineLevel="2" x14ac:dyDescent="0.3">
      <c r="A693" s="233"/>
      <c r="B693" s="233"/>
      <c r="C693" s="234"/>
      <c r="D693" s="235"/>
      <c r="E693" s="236"/>
      <c r="F693" s="235"/>
      <c r="G693" s="237"/>
      <c r="H693" s="238"/>
      <c r="I693" s="239"/>
      <c r="J693" s="240"/>
      <c r="K693" s="241"/>
      <c r="L693" s="241"/>
      <c r="M693" s="241"/>
      <c r="N693" s="241"/>
    </row>
    <row r="694" spans="1:18" outlineLevel="2" x14ac:dyDescent="0.3">
      <c r="A694" s="319" t="s">
        <v>132</v>
      </c>
      <c r="B694" s="320"/>
      <c r="C694" s="320"/>
      <c r="D694" s="320"/>
      <c r="E694" s="320"/>
      <c r="F694" s="320"/>
      <c r="G694" s="320"/>
      <c r="H694" s="320"/>
      <c r="I694" s="320"/>
      <c r="J694" s="320"/>
      <c r="K694" s="320"/>
      <c r="L694" s="320"/>
      <c r="M694" s="321"/>
      <c r="N694" s="242">
        <f>SUM(N687:N692)</f>
        <v>2564310.2200000002</v>
      </c>
    </row>
    <row r="695" spans="1:18" outlineLevel="2" x14ac:dyDescent="0.3">
      <c r="A695" s="266"/>
      <c r="B695" s="266"/>
      <c r="C695" s="271"/>
      <c r="D695" s="266"/>
      <c r="E695" s="266"/>
      <c r="F695" s="266"/>
      <c r="G695" s="266"/>
      <c r="H695" s="266"/>
      <c r="I695" s="266"/>
      <c r="J695" s="267"/>
      <c r="K695" s="267"/>
      <c r="L695" s="267"/>
      <c r="M695" s="267"/>
      <c r="N695" s="252"/>
    </row>
    <row r="696" spans="1:18" s="251" customFormat="1" outlineLevel="2" x14ac:dyDescent="0.3">
      <c r="A696" s="251" t="s">
        <v>703</v>
      </c>
      <c r="B696" s="251">
        <v>12355133</v>
      </c>
      <c r="C696" s="304" t="s">
        <v>1383</v>
      </c>
      <c r="D696" s="304"/>
      <c r="E696" s="304"/>
      <c r="F696" s="304"/>
      <c r="J696" s="252"/>
      <c r="K696" s="252"/>
      <c r="L696" s="252"/>
      <c r="M696" s="252"/>
      <c r="N696" s="252"/>
    </row>
    <row r="697" spans="1:18" outlineLevel="2" x14ac:dyDescent="0.3">
      <c r="A697" s="266"/>
      <c r="B697" s="266"/>
      <c r="C697" s="271"/>
      <c r="D697" s="266"/>
      <c r="E697" s="266"/>
      <c r="F697" s="266"/>
      <c r="G697" s="266"/>
      <c r="H697" s="266"/>
      <c r="I697" s="266"/>
      <c r="J697" s="267"/>
      <c r="K697" s="267"/>
      <c r="L697" s="267"/>
      <c r="M697" s="267"/>
      <c r="N697" s="252"/>
    </row>
    <row r="698" spans="1:18" outlineLevel="2" x14ac:dyDescent="0.3">
      <c r="A698" s="307" t="s">
        <v>24</v>
      </c>
      <c r="B698" s="307" t="s">
        <v>25</v>
      </c>
      <c r="C698" s="317" t="s">
        <v>612</v>
      </c>
      <c r="D698" s="307" t="s">
        <v>613</v>
      </c>
      <c r="E698" s="307" t="s">
        <v>27</v>
      </c>
      <c r="F698" s="309" t="s">
        <v>28</v>
      </c>
      <c r="G698" s="309"/>
      <c r="H698" s="309" t="s">
        <v>614</v>
      </c>
      <c r="I698" s="309"/>
      <c r="J698" s="309"/>
      <c r="K698" s="315" t="s">
        <v>615</v>
      </c>
      <c r="L698" s="315" t="s">
        <v>616</v>
      </c>
      <c r="M698" s="315" t="s">
        <v>617</v>
      </c>
      <c r="N698" s="315" t="s">
        <v>618</v>
      </c>
      <c r="O698" s="307" t="s">
        <v>619</v>
      </c>
      <c r="P698" s="307" t="s">
        <v>36</v>
      </c>
      <c r="Q698" s="309" t="s">
        <v>32</v>
      </c>
      <c r="R698" s="309" t="s">
        <v>620</v>
      </c>
    </row>
    <row r="699" spans="1:18" outlineLevel="2" x14ac:dyDescent="0.3">
      <c r="A699" s="308"/>
      <c r="B699" s="308"/>
      <c r="C699" s="318"/>
      <c r="D699" s="308"/>
      <c r="E699" s="308"/>
      <c r="F699" s="253" t="s">
        <v>33</v>
      </c>
      <c r="G699" s="253" t="s">
        <v>34</v>
      </c>
      <c r="H699" s="253" t="s">
        <v>33</v>
      </c>
      <c r="I699" s="253" t="s">
        <v>34</v>
      </c>
      <c r="J699" s="255" t="s">
        <v>35</v>
      </c>
      <c r="K699" s="316"/>
      <c r="L699" s="316"/>
      <c r="M699" s="316"/>
      <c r="N699" s="316"/>
      <c r="O699" s="308"/>
      <c r="P699" s="308"/>
      <c r="Q699" s="309"/>
      <c r="R699" s="309"/>
    </row>
    <row r="700" spans="1:18" ht="27.6" outlineLevel="2" x14ac:dyDescent="0.3">
      <c r="A700" s="254" t="s">
        <v>37</v>
      </c>
      <c r="B700" s="254">
        <v>1</v>
      </c>
      <c r="C700" s="257" t="s">
        <v>908</v>
      </c>
      <c r="D700" s="229"/>
      <c r="E700" s="269" t="s">
        <v>1384</v>
      </c>
      <c r="F700" s="229" t="s">
        <v>1385</v>
      </c>
      <c r="G700" s="230">
        <v>45719</v>
      </c>
      <c r="H700" s="144">
        <v>340</v>
      </c>
      <c r="I700" s="231">
        <v>45714</v>
      </c>
      <c r="J700" s="232">
        <v>724541.19</v>
      </c>
      <c r="K700" s="270">
        <v>4032.07</v>
      </c>
      <c r="L700" s="270">
        <v>26182.07</v>
      </c>
      <c r="M700" s="256"/>
      <c r="N700" s="270">
        <f t="shared" ref="N700:N703" si="56">+J700+K700+L700-M700</f>
        <v>754755.32999999984</v>
      </c>
      <c r="O700" s="254" t="s">
        <v>708</v>
      </c>
      <c r="P700" s="254" t="s">
        <v>1002</v>
      </c>
      <c r="Q700" s="253"/>
      <c r="R700" s="144" t="s">
        <v>1386</v>
      </c>
    </row>
    <row r="701" spans="1:18" ht="27.6" outlineLevel="2" x14ac:dyDescent="0.3">
      <c r="A701" s="254"/>
      <c r="B701" s="254"/>
      <c r="C701" s="257" t="s">
        <v>912</v>
      </c>
      <c r="D701" s="229"/>
      <c r="E701" s="269" t="s">
        <v>1384</v>
      </c>
      <c r="F701" s="229" t="s">
        <v>1387</v>
      </c>
      <c r="G701" s="230">
        <v>45729</v>
      </c>
      <c r="H701" s="144">
        <v>343</v>
      </c>
      <c r="I701" s="231">
        <v>45726</v>
      </c>
      <c r="J701" s="232">
        <v>100730.06</v>
      </c>
      <c r="K701" s="270">
        <v>7879.44</v>
      </c>
      <c r="L701" s="270">
        <v>3474.51</v>
      </c>
      <c r="M701" s="256"/>
      <c r="N701" s="270">
        <f t="shared" si="56"/>
        <v>112084.01</v>
      </c>
      <c r="O701" s="254"/>
      <c r="P701" s="254"/>
      <c r="Q701" s="253"/>
      <c r="R701" s="260" t="s">
        <v>1388</v>
      </c>
    </row>
    <row r="702" spans="1:18" ht="27.6" outlineLevel="2" x14ac:dyDescent="0.3">
      <c r="A702" s="254"/>
      <c r="B702" s="254"/>
      <c r="C702" s="257" t="s">
        <v>803</v>
      </c>
      <c r="D702" s="229"/>
      <c r="E702" s="269" t="s">
        <v>1384</v>
      </c>
      <c r="F702" s="229" t="s">
        <v>1389</v>
      </c>
      <c r="G702" s="230">
        <v>45730</v>
      </c>
      <c r="H702" s="144">
        <v>342</v>
      </c>
      <c r="I702" s="231">
        <v>45722</v>
      </c>
      <c r="J702" s="232">
        <v>213402.41</v>
      </c>
      <c r="K702" s="256"/>
      <c r="L702" s="270">
        <v>4103.53</v>
      </c>
      <c r="M702" s="256"/>
      <c r="N702" s="270">
        <f t="shared" si="56"/>
        <v>217505.94</v>
      </c>
      <c r="O702" s="254"/>
      <c r="P702" s="254"/>
      <c r="Q702" s="253"/>
      <c r="R702" s="144" t="s">
        <v>1390</v>
      </c>
    </row>
    <row r="703" spans="1:18" ht="27.6" outlineLevel="2" x14ac:dyDescent="0.3">
      <c r="A703" s="254"/>
      <c r="B703" s="254"/>
      <c r="C703" s="257" t="s">
        <v>1391</v>
      </c>
      <c r="D703" s="229"/>
      <c r="E703" s="269" t="s">
        <v>1384</v>
      </c>
      <c r="F703" s="229" t="s">
        <v>1392</v>
      </c>
      <c r="G703" s="230">
        <v>45734</v>
      </c>
      <c r="H703" s="144">
        <v>344</v>
      </c>
      <c r="I703" s="231">
        <v>45726</v>
      </c>
      <c r="J703" s="232">
        <v>97420.96</v>
      </c>
      <c r="K703" s="270"/>
      <c r="L703" s="270">
        <v>2378.5300000000002</v>
      </c>
      <c r="M703" s="256"/>
      <c r="N703" s="270">
        <f t="shared" si="56"/>
        <v>99799.49</v>
      </c>
      <c r="O703" s="254"/>
      <c r="P703" s="254"/>
      <c r="Q703" s="253"/>
      <c r="R703" s="144" t="s">
        <v>1393</v>
      </c>
    </row>
    <row r="704" spans="1:18" outlineLevel="2" x14ac:dyDescent="0.3">
      <c r="A704" s="233"/>
      <c r="B704" s="233"/>
      <c r="C704" s="234"/>
      <c r="D704" s="235"/>
      <c r="E704" s="236"/>
      <c r="F704" s="235"/>
      <c r="G704" s="237"/>
      <c r="H704" s="238"/>
      <c r="I704" s="239"/>
      <c r="J704" s="240"/>
      <c r="K704" s="241"/>
      <c r="L704" s="241"/>
      <c r="M704" s="241"/>
      <c r="N704" s="241"/>
    </row>
    <row r="705" spans="1:18" outlineLevel="2" x14ac:dyDescent="0.3">
      <c r="A705" s="319" t="s">
        <v>132</v>
      </c>
      <c r="B705" s="320"/>
      <c r="C705" s="320"/>
      <c r="D705" s="320"/>
      <c r="E705" s="320"/>
      <c r="F705" s="320"/>
      <c r="G705" s="320"/>
      <c r="H705" s="320"/>
      <c r="I705" s="320"/>
      <c r="J705" s="320"/>
      <c r="K705" s="320"/>
      <c r="L705" s="320"/>
      <c r="M705" s="321"/>
      <c r="N705" s="242">
        <f>SUM(N700:N703)</f>
        <v>1184144.7699999998</v>
      </c>
    </row>
    <row r="706" spans="1:18" outlineLevel="2" x14ac:dyDescent="0.3">
      <c r="A706" s="266"/>
      <c r="B706" s="266"/>
      <c r="C706" s="271"/>
      <c r="D706" s="266"/>
      <c r="E706" s="266"/>
      <c r="F706" s="266"/>
      <c r="G706" s="266"/>
      <c r="H706" s="266"/>
      <c r="I706" s="266"/>
      <c r="J706" s="267"/>
      <c r="K706" s="267"/>
      <c r="L706" s="267"/>
      <c r="M706" s="267"/>
      <c r="N706" s="252"/>
    </row>
    <row r="707" spans="1:18" s="251" customFormat="1" ht="12.75" customHeight="1" outlineLevel="2" x14ac:dyDescent="0.3">
      <c r="A707" s="251" t="s">
        <v>703</v>
      </c>
      <c r="B707" s="251">
        <v>12355134</v>
      </c>
      <c r="C707" s="322" t="s">
        <v>1394</v>
      </c>
      <c r="D707" s="322"/>
      <c r="E707" s="322"/>
      <c r="F707" s="322"/>
      <c r="J707" s="252"/>
      <c r="K707" s="252"/>
      <c r="L707" s="252"/>
      <c r="M707" s="252"/>
      <c r="N707" s="252"/>
    </row>
    <row r="708" spans="1:18" outlineLevel="2" x14ac:dyDescent="0.3">
      <c r="A708" s="266"/>
      <c r="B708" s="266"/>
      <c r="C708" s="271"/>
      <c r="D708" s="266"/>
      <c r="E708" s="266"/>
      <c r="F708" s="266"/>
      <c r="G708" s="266"/>
      <c r="H708" s="266"/>
      <c r="I708" s="266"/>
      <c r="J708" s="267"/>
      <c r="K708" s="267"/>
      <c r="L708" s="267"/>
      <c r="M708" s="267"/>
      <c r="N708" s="252"/>
    </row>
    <row r="709" spans="1:18" outlineLevel="2" x14ac:dyDescent="0.3">
      <c r="A709" s="307" t="s">
        <v>24</v>
      </c>
      <c r="B709" s="307" t="s">
        <v>25</v>
      </c>
      <c r="C709" s="317" t="s">
        <v>612</v>
      </c>
      <c r="D709" s="307" t="s">
        <v>613</v>
      </c>
      <c r="E709" s="307" t="s">
        <v>27</v>
      </c>
      <c r="F709" s="309" t="s">
        <v>28</v>
      </c>
      <c r="G709" s="309"/>
      <c r="H709" s="309" t="s">
        <v>614</v>
      </c>
      <c r="I709" s="309"/>
      <c r="J709" s="309"/>
      <c r="K709" s="315" t="s">
        <v>615</v>
      </c>
      <c r="L709" s="315" t="s">
        <v>616</v>
      </c>
      <c r="M709" s="315" t="s">
        <v>617</v>
      </c>
      <c r="N709" s="315" t="s">
        <v>618</v>
      </c>
      <c r="O709" s="307" t="s">
        <v>619</v>
      </c>
      <c r="P709" s="307" t="s">
        <v>36</v>
      </c>
      <c r="Q709" s="309" t="s">
        <v>32</v>
      </c>
      <c r="R709" s="309" t="s">
        <v>620</v>
      </c>
    </row>
    <row r="710" spans="1:18" outlineLevel="2" x14ac:dyDescent="0.3">
      <c r="A710" s="308"/>
      <c r="B710" s="308"/>
      <c r="C710" s="318"/>
      <c r="D710" s="308"/>
      <c r="E710" s="308"/>
      <c r="F710" s="253" t="s">
        <v>33</v>
      </c>
      <c r="G710" s="253" t="s">
        <v>34</v>
      </c>
      <c r="H710" s="253" t="s">
        <v>33</v>
      </c>
      <c r="I710" s="253" t="s">
        <v>34</v>
      </c>
      <c r="J710" s="255" t="s">
        <v>35</v>
      </c>
      <c r="K710" s="316"/>
      <c r="L710" s="316"/>
      <c r="M710" s="316"/>
      <c r="N710" s="316"/>
      <c r="O710" s="308"/>
      <c r="P710" s="308"/>
      <c r="Q710" s="309"/>
      <c r="R710" s="309"/>
    </row>
    <row r="711" spans="1:18" ht="27.6" outlineLevel="2" x14ac:dyDescent="0.3">
      <c r="A711" s="254" t="s">
        <v>37</v>
      </c>
      <c r="B711" s="254">
        <v>1</v>
      </c>
      <c r="C711" s="257" t="s">
        <v>1395</v>
      </c>
      <c r="D711" s="229"/>
      <c r="E711" s="269" t="s">
        <v>1396</v>
      </c>
      <c r="F711" s="229" t="s">
        <v>1397</v>
      </c>
      <c r="G711" s="230">
        <v>45688</v>
      </c>
      <c r="H711" s="144" t="s">
        <v>1398</v>
      </c>
      <c r="I711" s="231">
        <v>45687</v>
      </c>
      <c r="J711" s="232">
        <v>503211.64</v>
      </c>
      <c r="K711" s="270"/>
      <c r="L711" s="270">
        <v>6579.4</v>
      </c>
      <c r="M711" s="270">
        <v>195528.11</v>
      </c>
      <c r="N711" s="270">
        <f t="shared" ref="N711:N719" si="57">+J711+K711+L711-M711</f>
        <v>314262.93000000005</v>
      </c>
      <c r="O711" s="254" t="s">
        <v>708</v>
      </c>
      <c r="P711" s="254" t="s">
        <v>1002</v>
      </c>
      <c r="Q711" s="253"/>
      <c r="R711" s="144" t="s">
        <v>1399</v>
      </c>
    </row>
    <row r="712" spans="1:18" ht="27.6" outlineLevel="2" x14ac:dyDescent="0.3">
      <c r="A712" s="254"/>
      <c r="B712" s="254"/>
      <c r="C712" s="257" t="s">
        <v>1400</v>
      </c>
      <c r="D712" s="229"/>
      <c r="E712" s="269" t="s">
        <v>1396</v>
      </c>
      <c r="F712" s="229" t="s">
        <v>1401</v>
      </c>
      <c r="G712" s="230">
        <v>45688</v>
      </c>
      <c r="H712" s="144" t="s">
        <v>1402</v>
      </c>
      <c r="I712" s="231">
        <v>45687</v>
      </c>
      <c r="J712" s="232">
        <v>1840041.2</v>
      </c>
      <c r="K712" s="270"/>
      <c r="L712" s="270">
        <v>39346.79</v>
      </c>
      <c r="M712" s="270"/>
      <c r="N712" s="270">
        <f t="shared" si="57"/>
        <v>1879387.99</v>
      </c>
      <c r="O712" s="254"/>
      <c r="P712" s="254"/>
      <c r="Q712" s="253"/>
      <c r="R712" s="144" t="s">
        <v>1403</v>
      </c>
    </row>
    <row r="713" spans="1:18" ht="27.6" outlineLevel="2" x14ac:dyDescent="0.3">
      <c r="A713" s="254"/>
      <c r="B713" s="254"/>
      <c r="C713" s="257" t="s">
        <v>1404</v>
      </c>
      <c r="D713" s="229"/>
      <c r="E713" s="269" t="s">
        <v>1396</v>
      </c>
      <c r="F713" s="229" t="s">
        <v>1405</v>
      </c>
      <c r="G713" s="230">
        <v>45713</v>
      </c>
      <c r="H713" s="144" t="s">
        <v>1406</v>
      </c>
      <c r="I713" s="231">
        <v>45707</v>
      </c>
      <c r="J713" s="232">
        <v>974107.72</v>
      </c>
      <c r="K713" s="270">
        <v>17158.78</v>
      </c>
      <c r="L713" s="270">
        <v>29931.66</v>
      </c>
      <c r="M713" s="270"/>
      <c r="N713" s="270">
        <f t="shared" si="57"/>
        <v>1021198.16</v>
      </c>
      <c r="O713" s="254"/>
      <c r="P713" s="254"/>
      <c r="Q713" s="253"/>
      <c r="R713" s="144" t="s">
        <v>1407</v>
      </c>
    </row>
    <row r="714" spans="1:18" ht="27.6" outlineLevel="2" x14ac:dyDescent="0.3">
      <c r="A714" s="254"/>
      <c r="B714" s="254"/>
      <c r="C714" s="257" t="s">
        <v>1408</v>
      </c>
      <c r="D714" s="229"/>
      <c r="E714" s="269" t="s">
        <v>1409</v>
      </c>
      <c r="F714" s="229" t="s">
        <v>1410</v>
      </c>
      <c r="G714" s="230">
        <v>45742</v>
      </c>
      <c r="H714" s="144" t="s">
        <v>1411</v>
      </c>
      <c r="I714" s="231">
        <v>45737</v>
      </c>
      <c r="J714" s="232">
        <v>184310.21</v>
      </c>
      <c r="K714" s="270"/>
      <c r="L714" s="270">
        <v>3941.22</v>
      </c>
      <c r="M714" s="270"/>
      <c r="N714" s="270">
        <f t="shared" si="57"/>
        <v>188251.43</v>
      </c>
      <c r="O714" s="254"/>
      <c r="P714" s="254"/>
      <c r="Q714" s="253"/>
      <c r="R714" s="144" t="s">
        <v>1412</v>
      </c>
    </row>
    <row r="715" spans="1:18" ht="27.6" outlineLevel="2" x14ac:dyDescent="0.3">
      <c r="A715" s="254"/>
      <c r="B715" s="254"/>
      <c r="C715" s="257" t="s">
        <v>1413</v>
      </c>
      <c r="D715" s="229"/>
      <c r="E715" s="269" t="s">
        <v>1409</v>
      </c>
      <c r="F715" s="229" t="s">
        <v>1414</v>
      </c>
      <c r="G715" s="230">
        <v>45742</v>
      </c>
      <c r="H715" s="144" t="s">
        <v>1415</v>
      </c>
      <c r="I715" s="231">
        <v>45742</v>
      </c>
      <c r="J715" s="232">
        <v>1615593.19</v>
      </c>
      <c r="K715" s="270"/>
      <c r="L715" s="270">
        <v>24028.94</v>
      </c>
      <c r="M715" s="270"/>
      <c r="N715" s="270">
        <f t="shared" si="57"/>
        <v>1639622.13</v>
      </c>
      <c r="O715" s="254"/>
      <c r="P715" s="254"/>
      <c r="Q715" s="253"/>
      <c r="R715" s="144" t="s">
        <v>1416</v>
      </c>
    </row>
    <row r="716" spans="1:18" ht="27.6" outlineLevel="2" x14ac:dyDescent="0.3">
      <c r="A716" s="254"/>
      <c r="B716" s="254"/>
      <c r="C716" s="257" t="s">
        <v>1417</v>
      </c>
      <c r="D716" s="229"/>
      <c r="E716" s="269" t="s">
        <v>1409</v>
      </c>
      <c r="F716" s="229" t="s">
        <v>1418</v>
      </c>
      <c r="G716" s="230">
        <v>45742</v>
      </c>
      <c r="H716" s="144" t="s">
        <v>1419</v>
      </c>
      <c r="I716" s="231">
        <v>45742</v>
      </c>
      <c r="J716" s="232">
        <v>2731164.81</v>
      </c>
      <c r="K716" s="270"/>
      <c r="L716" s="270">
        <v>65959.03</v>
      </c>
      <c r="M716" s="270"/>
      <c r="N716" s="270">
        <f t="shared" si="57"/>
        <v>2797123.84</v>
      </c>
      <c r="O716" s="254"/>
      <c r="P716" s="254"/>
      <c r="Q716" s="253"/>
      <c r="R716" s="144" t="s">
        <v>1420</v>
      </c>
    </row>
    <row r="717" spans="1:18" ht="27.6" outlineLevel="2" x14ac:dyDescent="0.3">
      <c r="A717" s="254"/>
      <c r="B717" s="254"/>
      <c r="C717" s="257" t="s">
        <v>1421</v>
      </c>
      <c r="D717" s="229"/>
      <c r="E717" s="269" t="s">
        <v>1409</v>
      </c>
      <c r="F717" s="229" t="s">
        <v>1422</v>
      </c>
      <c r="G717" s="230">
        <v>45742</v>
      </c>
      <c r="H717" s="144" t="s">
        <v>1423</v>
      </c>
      <c r="I717" s="231">
        <v>45742</v>
      </c>
      <c r="J717" s="232">
        <v>886752.79</v>
      </c>
      <c r="K717" s="270"/>
      <c r="L717" s="270">
        <v>13188.8</v>
      </c>
      <c r="M717" s="270"/>
      <c r="N717" s="270">
        <f t="shared" si="57"/>
        <v>899941.59000000008</v>
      </c>
      <c r="O717" s="254"/>
      <c r="P717" s="254"/>
      <c r="Q717" s="253"/>
      <c r="R717" s="144" t="s">
        <v>1424</v>
      </c>
    </row>
    <row r="718" spans="1:18" ht="27.6" outlineLevel="2" x14ac:dyDescent="0.3">
      <c r="A718" s="254"/>
      <c r="B718" s="254"/>
      <c r="C718" s="257" t="s">
        <v>1425</v>
      </c>
      <c r="D718" s="229"/>
      <c r="E718" s="269" t="s">
        <v>1409</v>
      </c>
      <c r="F718" s="229" t="s">
        <v>1426</v>
      </c>
      <c r="G718" s="230">
        <v>45742</v>
      </c>
      <c r="H718" s="144" t="s">
        <v>1427</v>
      </c>
      <c r="I718" s="231">
        <v>45742</v>
      </c>
      <c r="J718" s="232">
        <v>1010010.61</v>
      </c>
      <c r="K718" s="270"/>
      <c r="L718" s="270">
        <v>15022.03</v>
      </c>
      <c r="M718" s="270"/>
      <c r="N718" s="270">
        <f t="shared" si="57"/>
        <v>1025032.64</v>
      </c>
      <c r="O718" s="254"/>
      <c r="P718" s="254"/>
      <c r="Q718" s="253"/>
      <c r="R718" s="144" t="s">
        <v>1428</v>
      </c>
    </row>
    <row r="719" spans="1:18" ht="27.6" outlineLevel="2" x14ac:dyDescent="0.3">
      <c r="A719" s="254"/>
      <c r="B719" s="254"/>
      <c r="C719" s="257" t="s">
        <v>1429</v>
      </c>
      <c r="D719" s="229"/>
      <c r="E719" s="269" t="s">
        <v>1409</v>
      </c>
      <c r="F719" s="229" t="s">
        <v>1430</v>
      </c>
      <c r="G719" s="230">
        <v>45742</v>
      </c>
      <c r="H719" s="144" t="s">
        <v>1431</v>
      </c>
      <c r="I719" s="231">
        <v>45742</v>
      </c>
      <c r="J719" s="232">
        <v>273365.32</v>
      </c>
      <c r="K719" s="270"/>
      <c r="L719" s="270">
        <v>4065.8</v>
      </c>
      <c r="M719" s="270"/>
      <c r="N719" s="270">
        <f t="shared" si="57"/>
        <v>277431.12</v>
      </c>
      <c r="O719" s="254"/>
      <c r="P719" s="254"/>
      <c r="Q719" s="253"/>
      <c r="R719" s="144" t="s">
        <v>1432</v>
      </c>
    </row>
    <row r="720" spans="1:18" outlineLevel="2" x14ac:dyDescent="0.3">
      <c r="A720" s="233"/>
      <c r="B720" s="233"/>
      <c r="C720" s="234"/>
      <c r="D720" s="235"/>
      <c r="E720" s="236"/>
      <c r="F720" s="235"/>
      <c r="G720" s="237"/>
      <c r="H720" s="238"/>
      <c r="I720" s="239"/>
      <c r="J720" s="240"/>
      <c r="K720" s="241"/>
      <c r="L720" s="241"/>
      <c r="M720" s="241"/>
      <c r="N720" s="241"/>
    </row>
    <row r="721" spans="1:18" outlineLevel="2" x14ac:dyDescent="0.3">
      <c r="A721" s="319" t="s">
        <v>132</v>
      </c>
      <c r="B721" s="320"/>
      <c r="C721" s="320"/>
      <c r="D721" s="320"/>
      <c r="E721" s="320"/>
      <c r="F721" s="320"/>
      <c r="G721" s="320"/>
      <c r="H721" s="320"/>
      <c r="I721" s="320"/>
      <c r="J721" s="320"/>
      <c r="K721" s="320"/>
      <c r="L721" s="320"/>
      <c r="M721" s="321"/>
      <c r="N721" s="242">
        <f>SUM(N711:N719)</f>
        <v>10042251.83</v>
      </c>
    </row>
    <row r="722" spans="1:18" outlineLevel="2" x14ac:dyDescent="0.3">
      <c r="A722" s="266"/>
      <c r="B722" s="266"/>
      <c r="C722" s="271"/>
      <c r="D722" s="266"/>
      <c r="E722" s="266"/>
      <c r="F722" s="266"/>
      <c r="G722" s="266"/>
      <c r="H722" s="266"/>
      <c r="I722" s="266"/>
      <c r="J722" s="267"/>
      <c r="K722" s="267"/>
      <c r="L722" s="267"/>
      <c r="M722" s="267"/>
      <c r="N722" s="252"/>
    </row>
    <row r="723" spans="1:18" s="251" customFormat="1" ht="27.75" customHeight="1" outlineLevel="2" x14ac:dyDescent="0.3">
      <c r="A723" s="251" t="s">
        <v>703</v>
      </c>
      <c r="B723" s="251">
        <v>12355136</v>
      </c>
      <c r="C723" s="304" t="s">
        <v>1433</v>
      </c>
      <c r="D723" s="304"/>
      <c r="E723" s="304"/>
      <c r="F723" s="304"/>
      <c r="G723" s="304"/>
      <c r="H723" s="304"/>
      <c r="I723" s="304"/>
      <c r="J723" s="304"/>
      <c r="K723" s="304"/>
      <c r="L723" s="304"/>
      <c r="M723" s="304"/>
      <c r="N723" s="304"/>
      <c r="O723" s="304"/>
      <c r="P723" s="304"/>
      <c r="Q723" s="304"/>
      <c r="R723" s="304"/>
    </row>
    <row r="724" spans="1:18" outlineLevel="2" x14ac:dyDescent="0.3">
      <c r="A724" s="266"/>
      <c r="B724" s="266"/>
      <c r="C724" s="271"/>
      <c r="D724" s="266"/>
      <c r="E724" s="266"/>
      <c r="F724" s="266"/>
      <c r="G724" s="266"/>
      <c r="H724" s="266"/>
      <c r="I724" s="266"/>
      <c r="J724" s="267"/>
      <c r="K724" s="267"/>
      <c r="L724" s="267"/>
      <c r="M724" s="267"/>
      <c r="N724" s="252"/>
    </row>
    <row r="725" spans="1:18" outlineLevel="2" x14ac:dyDescent="0.3">
      <c r="A725" s="307" t="s">
        <v>24</v>
      </c>
      <c r="B725" s="307" t="s">
        <v>25</v>
      </c>
      <c r="C725" s="317" t="s">
        <v>612</v>
      </c>
      <c r="D725" s="307" t="s">
        <v>613</v>
      </c>
      <c r="E725" s="307" t="s">
        <v>27</v>
      </c>
      <c r="F725" s="309" t="s">
        <v>28</v>
      </c>
      <c r="G725" s="309"/>
      <c r="H725" s="309" t="s">
        <v>614</v>
      </c>
      <c r="I725" s="309"/>
      <c r="J725" s="309"/>
      <c r="K725" s="315" t="s">
        <v>615</v>
      </c>
      <c r="L725" s="315" t="s">
        <v>616</v>
      </c>
      <c r="M725" s="315" t="s">
        <v>617</v>
      </c>
      <c r="N725" s="315" t="s">
        <v>618</v>
      </c>
      <c r="O725" s="307" t="s">
        <v>619</v>
      </c>
      <c r="P725" s="307" t="s">
        <v>36</v>
      </c>
      <c r="Q725" s="309" t="s">
        <v>32</v>
      </c>
      <c r="R725" s="309" t="s">
        <v>620</v>
      </c>
    </row>
    <row r="726" spans="1:18" outlineLevel="2" x14ac:dyDescent="0.3">
      <c r="A726" s="308"/>
      <c r="B726" s="308"/>
      <c r="C726" s="318"/>
      <c r="D726" s="308"/>
      <c r="E726" s="308"/>
      <c r="F726" s="253" t="s">
        <v>33</v>
      </c>
      <c r="G726" s="253" t="s">
        <v>34</v>
      </c>
      <c r="H726" s="253" t="s">
        <v>33</v>
      </c>
      <c r="I726" s="253" t="s">
        <v>34</v>
      </c>
      <c r="J726" s="255" t="s">
        <v>35</v>
      </c>
      <c r="K726" s="316"/>
      <c r="L726" s="316"/>
      <c r="M726" s="316"/>
      <c r="N726" s="316"/>
      <c r="O726" s="308"/>
      <c r="P726" s="308"/>
      <c r="Q726" s="309"/>
      <c r="R726" s="309"/>
    </row>
    <row r="727" spans="1:18" ht="27.6" outlineLevel="2" x14ac:dyDescent="0.3">
      <c r="A727" s="254" t="s">
        <v>37</v>
      </c>
      <c r="B727" s="254">
        <v>1</v>
      </c>
      <c r="C727" s="257" t="s">
        <v>1434</v>
      </c>
      <c r="D727" s="229"/>
      <c r="E727" s="269" t="s">
        <v>1435</v>
      </c>
      <c r="F727" s="229" t="s">
        <v>1436</v>
      </c>
      <c r="G727" s="230">
        <v>45715</v>
      </c>
      <c r="H727" s="144">
        <v>1824</v>
      </c>
      <c r="I727" s="231">
        <v>45701</v>
      </c>
      <c r="J727" s="232">
        <v>1132808.76</v>
      </c>
      <c r="K727" s="270">
        <v>7523.3</v>
      </c>
      <c r="L727" s="270">
        <v>16142.28</v>
      </c>
      <c r="M727" s="270">
        <v>55000.62</v>
      </c>
      <c r="N727" s="270">
        <f t="shared" ref="N727:N728" si="58">+J727+K727+L727-M727</f>
        <v>1101473.72</v>
      </c>
      <c r="O727" s="254" t="s">
        <v>708</v>
      </c>
      <c r="P727" s="254" t="s">
        <v>1002</v>
      </c>
      <c r="Q727" s="253"/>
      <c r="R727" s="144" t="s">
        <v>1437</v>
      </c>
    </row>
    <row r="728" spans="1:18" ht="27.6" outlineLevel="2" x14ac:dyDescent="0.3">
      <c r="A728" s="254"/>
      <c r="B728" s="254"/>
      <c r="C728" s="257" t="s">
        <v>1438</v>
      </c>
      <c r="D728" s="229"/>
      <c r="E728" s="269" t="s">
        <v>1435</v>
      </c>
      <c r="F728" s="229" t="s">
        <v>1439</v>
      </c>
      <c r="G728" s="262">
        <v>45742</v>
      </c>
      <c r="H728" s="144">
        <v>1849</v>
      </c>
      <c r="I728" s="231">
        <v>45737</v>
      </c>
      <c r="J728" s="232">
        <v>179472.49</v>
      </c>
      <c r="K728" s="270"/>
      <c r="L728" s="270">
        <v>2557.42</v>
      </c>
      <c r="M728" s="270">
        <v>7523.3</v>
      </c>
      <c r="N728" s="270">
        <f t="shared" si="58"/>
        <v>174506.61000000002</v>
      </c>
      <c r="O728" s="254"/>
      <c r="P728" s="254"/>
      <c r="Q728" s="253"/>
      <c r="R728" s="144" t="s">
        <v>1440</v>
      </c>
    </row>
    <row r="729" spans="1:18" outlineLevel="2" x14ac:dyDescent="0.3">
      <c r="A729" s="233"/>
      <c r="B729" s="233"/>
      <c r="C729" s="234"/>
      <c r="D729" s="235"/>
      <c r="E729" s="236"/>
      <c r="F729" s="235"/>
      <c r="G729" s="237"/>
      <c r="H729" s="238"/>
      <c r="I729" s="239"/>
      <c r="J729" s="240"/>
      <c r="K729" s="241"/>
      <c r="L729" s="241"/>
      <c r="M729" s="241"/>
      <c r="N729" s="241"/>
    </row>
    <row r="730" spans="1:18" outlineLevel="2" x14ac:dyDescent="0.3">
      <c r="A730" s="319" t="s">
        <v>132</v>
      </c>
      <c r="B730" s="320"/>
      <c r="C730" s="320"/>
      <c r="D730" s="320"/>
      <c r="E730" s="320"/>
      <c r="F730" s="320"/>
      <c r="G730" s="320"/>
      <c r="H730" s="320"/>
      <c r="I730" s="320"/>
      <c r="J730" s="320"/>
      <c r="K730" s="320"/>
      <c r="L730" s="320"/>
      <c r="M730" s="321"/>
      <c r="N730" s="242">
        <f>SUM(N727:N728)</f>
        <v>1275980.33</v>
      </c>
    </row>
    <row r="731" spans="1:18" outlineLevel="2" x14ac:dyDescent="0.3">
      <c r="A731" s="266"/>
      <c r="B731" s="266"/>
      <c r="C731" s="271"/>
      <c r="D731" s="266"/>
      <c r="E731" s="266"/>
      <c r="F731" s="266"/>
      <c r="G731" s="266"/>
      <c r="H731" s="266"/>
      <c r="I731" s="266"/>
      <c r="J731" s="267"/>
      <c r="K731" s="267"/>
      <c r="L731" s="267"/>
      <c r="M731" s="267"/>
      <c r="N731" s="252"/>
    </row>
    <row r="732" spans="1:18" s="251" customFormat="1" outlineLevel="2" x14ac:dyDescent="0.3">
      <c r="A732" s="251" t="s">
        <v>703</v>
      </c>
      <c r="B732" s="251">
        <v>12355138</v>
      </c>
      <c r="C732" s="304" t="s">
        <v>1441</v>
      </c>
      <c r="D732" s="304"/>
      <c r="E732" s="304"/>
      <c r="F732" s="304"/>
      <c r="J732" s="252"/>
      <c r="K732" s="252"/>
      <c r="L732" s="252"/>
      <c r="M732" s="252"/>
      <c r="N732" s="252"/>
    </row>
    <row r="733" spans="1:18" outlineLevel="2" x14ac:dyDescent="0.3">
      <c r="A733" s="266"/>
      <c r="B733" s="266"/>
      <c r="C733" s="271"/>
      <c r="D733" s="266"/>
      <c r="E733" s="266"/>
      <c r="F733" s="266"/>
      <c r="G733" s="266"/>
      <c r="H733" s="266"/>
      <c r="I733" s="266"/>
      <c r="J733" s="267"/>
      <c r="K733" s="267"/>
      <c r="L733" s="267"/>
      <c r="M733" s="267"/>
      <c r="N733" s="252"/>
    </row>
    <row r="734" spans="1:18" outlineLevel="2" x14ac:dyDescent="0.3">
      <c r="A734" s="307" t="s">
        <v>24</v>
      </c>
      <c r="B734" s="307" t="s">
        <v>25</v>
      </c>
      <c r="C734" s="317" t="s">
        <v>612</v>
      </c>
      <c r="D734" s="307" t="s">
        <v>613</v>
      </c>
      <c r="E734" s="307" t="s">
        <v>27</v>
      </c>
      <c r="F734" s="309" t="s">
        <v>28</v>
      </c>
      <c r="G734" s="309"/>
      <c r="H734" s="309" t="s">
        <v>614</v>
      </c>
      <c r="I734" s="309"/>
      <c r="J734" s="309"/>
      <c r="K734" s="315" t="s">
        <v>615</v>
      </c>
      <c r="L734" s="315" t="s">
        <v>616</v>
      </c>
      <c r="M734" s="315" t="s">
        <v>617</v>
      </c>
      <c r="N734" s="315" t="s">
        <v>618</v>
      </c>
      <c r="O734" s="307" t="s">
        <v>619</v>
      </c>
      <c r="P734" s="307" t="s">
        <v>36</v>
      </c>
      <c r="Q734" s="309" t="s">
        <v>32</v>
      </c>
      <c r="R734" s="309" t="s">
        <v>620</v>
      </c>
    </row>
    <row r="735" spans="1:18" outlineLevel="2" x14ac:dyDescent="0.3">
      <c r="A735" s="308"/>
      <c r="B735" s="308"/>
      <c r="C735" s="318"/>
      <c r="D735" s="308"/>
      <c r="E735" s="308"/>
      <c r="F735" s="253" t="s">
        <v>33</v>
      </c>
      <c r="G735" s="253" t="s">
        <v>34</v>
      </c>
      <c r="H735" s="253" t="s">
        <v>33</v>
      </c>
      <c r="I735" s="253" t="s">
        <v>34</v>
      </c>
      <c r="J735" s="255" t="s">
        <v>35</v>
      </c>
      <c r="K735" s="316"/>
      <c r="L735" s="316"/>
      <c r="M735" s="316"/>
      <c r="N735" s="316"/>
      <c r="O735" s="308"/>
      <c r="P735" s="308"/>
      <c r="Q735" s="309"/>
      <c r="R735" s="309"/>
    </row>
    <row r="736" spans="1:18" ht="27.6" outlineLevel="2" x14ac:dyDescent="0.3">
      <c r="A736" s="254" t="s">
        <v>37</v>
      </c>
      <c r="B736" s="254">
        <v>1</v>
      </c>
      <c r="C736" s="257" t="s">
        <v>975</v>
      </c>
      <c r="D736" s="229"/>
      <c r="E736" s="269" t="s">
        <v>1442</v>
      </c>
      <c r="F736" s="229" t="s">
        <v>1443</v>
      </c>
      <c r="G736" s="230">
        <v>45685</v>
      </c>
      <c r="H736" s="144">
        <v>518</v>
      </c>
      <c r="I736" s="231">
        <v>45665</v>
      </c>
      <c r="J736" s="232">
        <v>984578.24</v>
      </c>
      <c r="K736" s="270"/>
      <c r="L736" s="270">
        <v>21053.88</v>
      </c>
      <c r="M736" s="270"/>
      <c r="N736" s="270">
        <f t="shared" ref="N736:N740" si="59">+J736+K736+L736-M736</f>
        <v>1005632.12</v>
      </c>
      <c r="O736" s="254" t="s">
        <v>708</v>
      </c>
      <c r="P736" s="254" t="s">
        <v>1002</v>
      </c>
      <c r="Q736" s="253"/>
      <c r="R736" s="144" t="s">
        <v>1444</v>
      </c>
    </row>
    <row r="737" spans="1:18" ht="27.6" outlineLevel="2" x14ac:dyDescent="0.3">
      <c r="A737" s="254"/>
      <c r="B737" s="254"/>
      <c r="C737" s="257" t="s">
        <v>1445</v>
      </c>
      <c r="D737" s="229"/>
      <c r="E737" s="269" t="s">
        <v>1442</v>
      </c>
      <c r="F737" s="229" t="s">
        <v>1446</v>
      </c>
      <c r="G737" s="230">
        <v>45715</v>
      </c>
      <c r="H737" s="144">
        <v>526</v>
      </c>
      <c r="I737" s="231">
        <v>45698</v>
      </c>
      <c r="J737" s="232">
        <v>544487.80000000005</v>
      </c>
      <c r="K737" s="270"/>
      <c r="L737" s="270">
        <v>8098.24</v>
      </c>
      <c r="M737" s="270"/>
      <c r="N737" s="270">
        <f t="shared" si="59"/>
        <v>552586.04</v>
      </c>
      <c r="O737" s="254"/>
      <c r="P737" s="254"/>
      <c r="Q737" s="253"/>
      <c r="R737" s="144" t="s">
        <v>1447</v>
      </c>
    </row>
    <row r="738" spans="1:18" ht="27.6" outlineLevel="2" x14ac:dyDescent="0.3">
      <c r="A738" s="254"/>
      <c r="B738" s="254"/>
      <c r="C738" s="257" t="s">
        <v>920</v>
      </c>
      <c r="D738" s="229"/>
      <c r="E738" s="269" t="s">
        <v>1442</v>
      </c>
      <c r="F738" s="229" t="s">
        <v>1448</v>
      </c>
      <c r="G738" s="230">
        <v>45720</v>
      </c>
      <c r="H738" s="144">
        <v>529</v>
      </c>
      <c r="I738" s="231">
        <v>45716</v>
      </c>
      <c r="J738" s="232">
        <v>506367.23</v>
      </c>
      <c r="K738" s="270"/>
      <c r="L738" s="270">
        <v>7531.27</v>
      </c>
      <c r="M738" s="270"/>
      <c r="N738" s="270">
        <f t="shared" si="59"/>
        <v>513898.5</v>
      </c>
      <c r="O738" s="254"/>
      <c r="P738" s="254"/>
      <c r="Q738" s="253"/>
      <c r="R738" s="144" t="s">
        <v>1449</v>
      </c>
    </row>
    <row r="739" spans="1:18" ht="27.6" outlineLevel="2" x14ac:dyDescent="0.3">
      <c r="A739" s="254"/>
      <c r="B739" s="254"/>
      <c r="C739" s="257" t="s">
        <v>1450</v>
      </c>
      <c r="D739" s="229"/>
      <c r="E739" s="269" t="s">
        <v>1442</v>
      </c>
      <c r="F739" s="229" t="s">
        <v>1451</v>
      </c>
      <c r="G739" s="230">
        <v>45730</v>
      </c>
      <c r="H739" s="144">
        <v>536</v>
      </c>
      <c r="I739" s="231">
        <v>45727</v>
      </c>
      <c r="J739" s="232">
        <v>727265.55</v>
      </c>
      <c r="K739" s="270"/>
      <c r="L739" s="270">
        <v>10816.73</v>
      </c>
      <c r="M739" s="270"/>
      <c r="N739" s="270">
        <f t="shared" si="59"/>
        <v>738082.28</v>
      </c>
      <c r="O739" s="254"/>
      <c r="P739" s="254"/>
      <c r="Q739" s="253"/>
      <c r="R739" s="144" t="s">
        <v>1452</v>
      </c>
    </row>
    <row r="740" spans="1:18" ht="27.6" outlineLevel="2" x14ac:dyDescent="0.3">
      <c r="A740" s="254"/>
      <c r="B740" s="254"/>
      <c r="C740" s="257" t="s">
        <v>1453</v>
      </c>
      <c r="D740" s="229"/>
      <c r="E740" s="269" t="s">
        <v>1442</v>
      </c>
      <c r="F740" s="229" t="s">
        <v>1454</v>
      </c>
      <c r="G740" s="230">
        <v>45740</v>
      </c>
      <c r="H740" s="144">
        <v>537</v>
      </c>
      <c r="I740" s="231">
        <v>45727</v>
      </c>
      <c r="J740" s="232">
        <v>161915.01</v>
      </c>
      <c r="K740" s="270"/>
      <c r="L740" s="270">
        <v>2408.19</v>
      </c>
      <c r="M740" s="270"/>
      <c r="N740" s="270">
        <f t="shared" si="59"/>
        <v>164323.20000000001</v>
      </c>
      <c r="O740" s="254"/>
      <c r="P740" s="254"/>
      <c r="Q740" s="253"/>
      <c r="R740" s="144" t="s">
        <v>1455</v>
      </c>
    </row>
    <row r="741" spans="1:18" outlineLevel="2" x14ac:dyDescent="0.3">
      <c r="A741" s="233"/>
      <c r="B741" s="233"/>
      <c r="C741" s="234"/>
      <c r="D741" s="235"/>
      <c r="E741" s="236"/>
      <c r="F741" s="235"/>
      <c r="G741" s="237"/>
      <c r="H741" s="238"/>
      <c r="I741" s="239"/>
      <c r="J741" s="240"/>
      <c r="K741" s="241"/>
      <c r="L741" s="241"/>
      <c r="M741" s="241"/>
      <c r="N741" s="241"/>
    </row>
    <row r="742" spans="1:18" outlineLevel="2" x14ac:dyDescent="0.3">
      <c r="A742" s="319" t="s">
        <v>132</v>
      </c>
      <c r="B742" s="320"/>
      <c r="C742" s="320"/>
      <c r="D742" s="320"/>
      <c r="E742" s="320"/>
      <c r="F742" s="320"/>
      <c r="G742" s="320"/>
      <c r="H742" s="320"/>
      <c r="I742" s="320"/>
      <c r="J742" s="320"/>
      <c r="K742" s="320"/>
      <c r="L742" s="320"/>
      <c r="M742" s="321"/>
      <c r="N742" s="242">
        <f>SUM(N736:N740)</f>
        <v>2974522.1400000006</v>
      </c>
    </row>
    <row r="743" spans="1:18" outlineLevel="2" x14ac:dyDescent="0.3">
      <c r="A743" s="266"/>
      <c r="B743" s="266"/>
      <c r="C743" s="271"/>
      <c r="D743" s="266"/>
      <c r="E743" s="266"/>
      <c r="F743" s="266"/>
      <c r="G743" s="266"/>
      <c r="H743" s="266"/>
      <c r="I743" s="266"/>
      <c r="J743" s="267"/>
      <c r="K743" s="267"/>
      <c r="L743" s="267"/>
      <c r="M743" s="267"/>
      <c r="N743" s="252"/>
    </row>
    <row r="744" spans="1:18" s="251" customFormat="1" outlineLevel="2" x14ac:dyDescent="0.3">
      <c r="A744" s="251" t="s">
        <v>703</v>
      </c>
      <c r="B744" s="251">
        <v>12355139</v>
      </c>
      <c r="C744" s="304" t="s">
        <v>1456</v>
      </c>
      <c r="D744" s="304"/>
      <c r="E744" s="304"/>
      <c r="F744" s="304"/>
      <c r="J744" s="252"/>
      <c r="K744" s="252"/>
      <c r="L744" s="252"/>
      <c r="M744" s="252"/>
      <c r="N744" s="252"/>
    </row>
    <row r="745" spans="1:18" outlineLevel="2" x14ac:dyDescent="0.3">
      <c r="A745" s="266"/>
      <c r="B745" s="266"/>
      <c r="C745" s="271"/>
      <c r="D745" s="266"/>
      <c r="E745" s="266"/>
      <c r="F745" s="266"/>
      <c r="G745" s="266"/>
      <c r="H745" s="266"/>
      <c r="I745" s="266"/>
      <c r="J745" s="267"/>
      <c r="K745" s="267"/>
      <c r="L745" s="267"/>
      <c r="M745" s="267"/>
      <c r="N745" s="252"/>
    </row>
    <row r="746" spans="1:18" outlineLevel="2" x14ac:dyDescent="0.3">
      <c r="A746" s="307" t="s">
        <v>24</v>
      </c>
      <c r="B746" s="307" t="s">
        <v>25</v>
      </c>
      <c r="C746" s="317" t="s">
        <v>612</v>
      </c>
      <c r="D746" s="307" t="s">
        <v>613</v>
      </c>
      <c r="E746" s="307" t="s">
        <v>27</v>
      </c>
      <c r="F746" s="309" t="s">
        <v>28</v>
      </c>
      <c r="G746" s="309"/>
      <c r="H746" s="309" t="s">
        <v>614</v>
      </c>
      <c r="I746" s="309"/>
      <c r="J746" s="309"/>
      <c r="K746" s="315" t="s">
        <v>615</v>
      </c>
      <c r="L746" s="315" t="s">
        <v>616</v>
      </c>
      <c r="M746" s="315" t="s">
        <v>617</v>
      </c>
      <c r="N746" s="315" t="s">
        <v>618</v>
      </c>
      <c r="O746" s="307" t="s">
        <v>619</v>
      </c>
      <c r="P746" s="307" t="s">
        <v>36</v>
      </c>
      <c r="Q746" s="309" t="s">
        <v>32</v>
      </c>
      <c r="R746" s="309" t="s">
        <v>620</v>
      </c>
    </row>
    <row r="747" spans="1:18" outlineLevel="2" x14ac:dyDescent="0.3">
      <c r="A747" s="308"/>
      <c r="B747" s="308"/>
      <c r="C747" s="318"/>
      <c r="D747" s="308"/>
      <c r="E747" s="308"/>
      <c r="F747" s="253" t="s">
        <v>33</v>
      </c>
      <c r="G747" s="253" t="s">
        <v>34</v>
      </c>
      <c r="H747" s="253" t="s">
        <v>33</v>
      </c>
      <c r="I747" s="253" t="s">
        <v>34</v>
      </c>
      <c r="J747" s="255" t="s">
        <v>35</v>
      </c>
      <c r="K747" s="316"/>
      <c r="L747" s="316"/>
      <c r="M747" s="316"/>
      <c r="N747" s="316"/>
      <c r="O747" s="308"/>
      <c r="P747" s="308"/>
      <c r="Q747" s="309"/>
      <c r="R747" s="309"/>
    </row>
    <row r="748" spans="1:18" ht="27.6" outlineLevel="2" x14ac:dyDescent="0.3">
      <c r="A748" s="254" t="s">
        <v>37</v>
      </c>
      <c r="B748" s="254">
        <v>1</v>
      </c>
      <c r="C748" s="257" t="s">
        <v>916</v>
      </c>
      <c r="D748" s="229"/>
      <c r="E748" s="269" t="s">
        <v>1435</v>
      </c>
      <c r="F748" s="229" t="s">
        <v>1457</v>
      </c>
      <c r="G748" s="230">
        <v>45693</v>
      </c>
      <c r="H748" s="144">
        <v>1818</v>
      </c>
      <c r="I748" s="231">
        <v>45686</v>
      </c>
      <c r="J748" s="232">
        <v>997111.9</v>
      </c>
      <c r="K748" s="270"/>
      <c r="L748" s="270">
        <v>21321.89</v>
      </c>
      <c r="M748" s="270"/>
      <c r="N748" s="270">
        <f t="shared" ref="N748:N765" si="60">+J748+K748+L748-M748</f>
        <v>1018433.79</v>
      </c>
      <c r="O748" s="254" t="s">
        <v>708</v>
      </c>
      <c r="P748" s="254" t="s">
        <v>1002</v>
      </c>
      <c r="Q748" s="253"/>
      <c r="R748" s="144" t="s">
        <v>1458</v>
      </c>
    </row>
    <row r="749" spans="1:18" ht="27.6" outlineLevel="2" x14ac:dyDescent="0.3">
      <c r="A749" s="254"/>
      <c r="B749" s="254"/>
      <c r="C749" s="257" t="s">
        <v>920</v>
      </c>
      <c r="D749" s="229"/>
      <c r="E749" s="269" t="s">
        <v>1435</v>
      </c>
      <c r="F749" s="229" t="s">
        <v>1459</v>
      </c>
      <c r="G749" s="230">
        <v>45693</v>
      </c>
      <c r="H749" s="144">
        <v>1817</v>
      </c>
      <c r="I749" s="231">
        <v>45679</v>
      </c>
      <c r="J749" s="232">
        <v>1061078.9099999999</v>
      </c>
      <c r="K749" s="270"/>
      <c r="L749" s="270">
        <v>22689.73</v>
      </c>
      <c r="M749" s="270"/>
      <c r="N749" s="270">
        <f t="shared" si="60"/>
        <v>1083768.6399999999</v>
      </c>
      <c r="O749" s="254"/>
      <c r="P749" s="254"/>
      <c r="Q749" s="253"/>
      <c r="R749" s="144" t="s">
        <v>1460</v>
      </c>
    </row>
    <row r="750" spans="1:18" ht="27.6" outlineLevel="2" x14ac:dyDescent="0.3">
      <c r="A750" s="254"/>
      <c r="B750" s="254"/>
      <c r="C750" s="257" t="s">
        <v>916</v>
      </c>
      <c r="D750" s="229"/>
      <c r="E750" s="269" t="s">
        <v>1461</v>
      </c>
      <c r="F750" s="229" t="s">
        <v>1462</v>
      </c>
      <c r="G750" s="230">
        <v>45709</v>
      </c>
      <c r="H750" s="144" t="s">
        <v>1463</v>
      </c>
      <c r="I750" s="231">
        <v>45695</v>
      </c>
      <c r="J750" s="232">
        <v>182215.22</v>
      </c>
      <c r="K750" s="270"/>
      <c r="L750" s="270">
        <v>3896.43</v>
      </c>
      <c r="M750" s="270"/>
      <c r="N750" s="270">
        <f t="shared" si="60"/>
        <v>186111.65</v>
      </c>
      <c r="O750" s="254"/>
      <c r="P750" s="254"/>
      <c r="Q750" s="253"/>
      <c r="R750" s="144" t="s">
        <v>1464</v>
      </c>
    </row>
    <row r="751" spans="1:18" ht="27.6" outlineLevel="2" x14ac:dyDescent="0.3">
      <c r="A751" s="254"/>
      <c r="B751" s="254"/>
      <c r="C751" s="257" t="s">
        <v>920</v>
      </c>
      <c r="D751" s="229"/>
      <c r="E751" s="269" t="s">
        <v>1461</v>
      </c>
      <c r="F751" s="229" t="s">
        <v>1465</v>
      </c>
      <c r="G751" s="230">
        <v>45712</v>
      </c>
      <c r="H751" s="144" t="s">
        <v>1466</v>
      </c>
      <c r="I751" s="231">
        <v>45708</v>
      </c>
      <c r="J751" s="232">
        <v>141352.41</v>
      </c>
      <c r="K751" s="270"/>
      <c r="L751" s="270">
        <v>3022.63</v>
      </c>
      <c r="M751" s="270"/>
      <c r="N751" s="270">
        <f t="shared" si="60"/>
        <v>144375.04000000001</v>
      </c>
      <c r="O751" s="254"/>
      <c r="P751" s="254"/>
      <c r="Q751" s="253"/>
      <c r="R751" s="144" t="s">
        <v>1467</v>
      </c>
    </row>
    <row r="752" spans="1:18" ht="27.6" outlineLevel="2" x14ac:dyDescent="0.3">
      <c r="A752" s="254"/>
      <c r="B752" s="254"/>
      <c r="C752" s="257" t="s">
        <v>1468</v>
      </c>
      <c r="D752" s="229"/>
      <c r="E752" s="269" t="s">
        <v>1469</v>
      </c>
      <c r="F752" s="229" t="s">
        <v>1470</v>
      </c>
      <c r="G752" s="230">
        <v>45712</v>
      </c>
      <c r="H752" s="144" t="s">
        <v>1471</v>
      </c>
      <c r="I752" s="231">
        <v>45706</v>
      </c>
      <c r="J752" s="232">
        <v>3158029.41</v>
      </c>
      <c r="K752" s="270"/>
      <c r="L752" s="270">
        <v>67530.19</v>
      </c>
      <c r="M752" s="270"/>
      <c r="N752" s="270">
        <f t="shared" si="60"/>
        <v>3225559.6</v>
      </c>
      <c r="O752" s="254"/>
      <c r="P752" s="254"/>
      <c r="Q752" s="253"/>
      <c r="R752" s="144" t="s">
        <v>1472</v>
      </c>
    </row>
    <row r="753" spans="1:18" ht="27.6" outlineLevel="2" x14ac:dyDescent="0.3">
      <c r="A753" s="254"/>
      <c r="B753" s="254"/>
      <c r="C753" s="257" t="s">
        <v>1364</v>
      </c>
      <c r="D753" s="229"/>
      <c r="E753" s="269" t="s">
        <v>1461</v>
      </c>
      <c r="F753" s="229" t="s">
        <v>1473</v>
      </c>
      <c r="G753" s="230">
        <v>45713</v>
      </c>
      <c r="H753" s="144" t="s">
        <v>1474</v>
      </c>
      <c r="I753" s="231">
        <v>45708</v>
      </c>
      <c r="J753" s="232">
        <v>862635.62</v>
      </c>
      <c r="K753" s="270"/>
      <c r="L753" s="270">
        <v>18446.29</v>
      </c>
      <c r="M753" s="270"/>
      <c r="N753" s="270">
        <f t="shared" si="60"/>
        <v>881081.91</v>
      </c>
      <c r="O753" s="254"/>
      <c r="P753" s="254"/>
      <c r="Q753" s="253"/>
      <c r="R753" s="144" t="s">
        <v>1475</v>
      </c>
    </row>
    <row r="754" spans="1:18" ht="27.6" outlineLevel="2" x14ac:dyDescent="0.3">
      <c r="A754" s="254"/>
      <c r="B754" s="254"/>
      <c r="C754" s="257" t="s">
        <v>928</v>
      </c>
      <c r="D754" s="229"/>
      <c r="E754" s="269" t="s">
        <v>1469</v>
      </c>
      <c r="F754" s="229" t="s">
        <v>1476</v>
      </c>
      <c r="G754" s="230">
        <v>45730</v>
      </c>
      <c r="H754" s="144" t="s">
        <v>1477</v>
      </c>
      <c r="I754" s="231">
        <v>45720</v>
      </c>
      <c r="J754" s="232">
        <v>595008.72</v>
      </c>
      <c r="K754" s="270"/>
      <c r="L754" s="270">
        <v>12068.83</v>
      </c>
      <c r="M754" s="270"/>
      <c r="N754" s="270">
        <f t="shared" si="60"/>
        <v>607077.54999999993</v>
      </c>
      <c r="O754" s="254"/>
      <c r="P754" s="254"/>
      <c r="Q754" s="253"/>
      <c r="R754" s="144" t="s">
        <v>1478</v>
      </c>
    </row>
    <row r="755" spans="1:18" ht="27.6" outlineLevel="2" x14ac:dyDescent="0.3">
      <c r="A755" s="254"/>
      <c r="B755" s="254"/>
      <c r="C755" s="257" t="s">
        <v>1479</v>
      </c>
      <c r="D755" s="229"/>
      <c r="E755" s="269" t="s">
        <v>1469</v>
      </c>
      <c r="F755" s="229" t="s">
        <v>1480</v>
      </c>
      <c r="G755" s="230">
        <v>45737</v>
      </c>
      <c r="H755" s="144" t="s">
        <v>1481</v>
      </c>
      <c r="I755" s="231">
        <v>45734</v>
      </c>
      <c r="J755" s="232">
        <v>1705644.07</v>
      </c>
      <c r="K755" s="270"/>
      <c r="L755" s="270">
        <v>25368.28</v>
      </c>
      <c r="M755" s="270"/>
      <c r="N755" s="270">
        <f t="shared" si="60"/>
        <v>1731012.35</v>
      </c>
      <c r="O755" s="254"/>
      <c r="P755" s="254"/>
      <c r="Q755" s="253"/>
      <c r="R755" s="144" t="s">
        <v>1482</v>
      </c>
    </row>
    <row r="756" spans="1:18" ht="27.6" outlineLevel="2" x14ac:dyDescent="0.3">
      <c r="A756" s="254"/>
      <c r="B756" s="254"/>
      <c r="C756" s="257" t="s">
        <v>1395</v>
      </c>
      <c r="D756" s="229"/>
      <c r="E756" s="269" t="s">
        <v>1435</v>
      </c>
      <c r="F756" s="229" t="s">
        <v>1483</v>
      </c>
      <c r="G756" s="230">
        <v>45740</v>
      </c>
      <c r="H756" s="144">
        <v>1834</v>
      </c>
      <c r="I756" s="231">
        <v>45730</v>
      </c>
      <c r="J756" s="232">
        <v>1120054.53</v>
      </c>
      <c r="K756" s="270"/>
      <c r="L756" s="270">
        <v>23950.86</v>
      </c>
      <c r="M756" s="270"/>
      <c r="N756" s="270">
        <f t="shared" si="60"/>
        <v>1144005.3900000001</v>
      </c>
      <c r="O756" s="254"/>
      <c r="P756" s="254"/>
      <c r="Q756" s="253"/>
      <c r="R756" s="144" t="s">
        <v>1484</v>
      </c>
    </row>
    <row r="757" spans="1:18" ht="27.6" outlineLevel="2" x14ac:dyDescent="0.3">
      <c r="A757" s="254"/>
      <c r="B757" s="254"/>
      <c r="C757" s="257" t="s">
        <v>1485</v>
      </c>
      <c r="D757" s="229"/>
      <c r="E757" s="269" t="s">
        <v>1461</v>
      </c>
      <c r="F757" s="229" t="s">
        <v>1486</v>
      </c>
      <c r="G757" s="230">
        <v>45740</v>
      </c>
      <c r="H757" s="144">
        <v>2793</v>
      </c>
      <c r="I757" s="231">
        <v>45735</v>
      </c>
      <c r="J757" s="232">
        <v>698107.42</v>
      </c>
      <c r="K757" s="270"/>
      <c r="L757" s="270">
        <v>26549.95</v>
      </c>
      <c r="M757" s="270"/>
      <c r="N757" s="270">
        <f t="shared" si="60"/>
        <v>724657.37</v>
      </c>
      <c r="O757" s="254"/>
      <c r="P757" s="254"/>
      <c r="Q757" s="253"/>
      <c r="R757" s="144" t="s">
        <v>1487</v>
      </c>
    </row>
    <row r="758" spans="1:18" ht="27.6" outlineLevel="2" x14ac:dyDescent="0.3">
      <c r="A758" s="254"/>
      <c r="B758" s="254"/>
      <c r="C758" s="257" t="s">
        <v>1488</v>
      </c>
      <c r="D758" s="229"/>
      <c r="E758" s="269" t="s">
        <v>1461</v>
      </c>
      <c r="F758" s="229" t="s">
        <v>1489</v>
      </c>
      <c r="G758" s="230">
        <v>45740</v>
      </c>
      <c r="H758" s="144" t="s">
        <v>1490</v>
      </c>
      <c r="I758" s="231">
        <v>45735</v>
      </c>
      <c r="J758" s="232">
        <v>645229.56000000006</v>
      </c>
      <c r="K758" s="270"/>
      <c r="L758" s="270">
        <v>12970.64</v>
      </c>
      <c r="M758" s="270"/>
      <c r="N758" s="270">
        <f t="shared" si="60"/>
        <v>658200.20000000007</v>
      </c>
      <c r="O758" s="254"/>
      <c r="P758" s="254"/>
      <c r="Q758" s="253"/>
      <c r="R758" s="144" t="s">
        <v>1491</v>
      </c>
    </row>
    <row r="759" spans="1:18" ht="27.6" outlineLevel="2" x14ac:dyDescent="0.3">
      <c r="A759" s="254"/>
      <c r="B759" s="254"/>
      <c r="C759" s="257" t="s">
        <v>1438</v>
      </c>
      <c r="D759" s="229"/>
      <c r="E759" s="269" t="s">
        <v>1461</v>
      </c>
      <c r="F759" s="229" t="s">
        <v>1492</v>
      </c>
      <c r="G759" s="230">
        <v>45740</v>
      </c>
      <c r="H759" s="144" t="s">
        <v>1493</v>
      </c>
      <c r="I759" s="231">
        <v>45735</v>
      </c>
      <c r="J759" s="232">
        <v>1032771.53</v>
      </c>
      <c r="K759" s="270"/>
      <c r="L759" s="270">
        <v>15360.55</v>
      </c>
      <c r="M759" s="270"/>
      <c r="N759" s="270">
        <f t="shared" si="60"/>
        <v>1048132.0800000001</v>
      </c>
      <c r="O759" s="254"/>
      <c r="P759" s="254"/>
      <c r="Q759" s="253"/>
      <c r="R759" s="144" t="s">
        <v>1494</v>
      </c>
    </row>
    <row r="760" spans="1:18" ht="27.6" outlineLevel="2" x14ac:dyDescent="0.3">
      <c r="A760" s="254"/>
      <c r="B760" s="254"/>
      <c r="C760" s="257" t="s">
        <v>1495</v>
      </c>
      <c r="D760" s="229"/>
      <c r="E760" s="269" t="s">
        <v>1435</v>
      </c>
      <c r="F760" s="229" t="s">
        <v>1496</v>
      </c>
      <c r="G760" s="230">
        <v>45740</v>
      </c>
      <c r="H760" s="144">
        <v>1840</v>
      </c>
      <c r="I760" s="231">
        <v>45736</v>
      </c>
      <c r="J760" s="232">
        <v>1131320.1499999999</v>
      </c>
      <c r="K760" s="270"/>
      <c r="L760" s="270">
        <v>24191.75</v>
      </c>
      <c r="M760" s="270"/>
      <c r="N760" s="270">
        <f t="shared" si="60"/>
        <v>1155511.8999999999</v>
      </c>
      <c r="O760" s="254"/>
      <c r="P760" s="254"/>
      <c r="Q760" s="253"/>
      <c r="R760" s="144" t="s">
        <v>1497</v>
      </c>
    </row>
    <row r="761" spans="1:18" ht="27.6" outlineLevel="2" x14ac:dyDescent="0.3">
      <c r="A761" s="254"/>
      <c r="B761" s="254"/>
      <c r="C761" s="257" t="s">
        <v>1498</v>
      </c>
      <c r="D761" s="229"/>
      <c r="E761" s="269" t="s">
        <v>1435</v>
      </c>
      <c r="F761" s="229" t="s">
        <v>1499</v>
      </c>
      <c r="G761" s="230">
        <v>45741</v>
      </c>
      <c r="H761" s="144">
        <v>1843</v>
      </c>
      <c r="I761" s="231">
        <v>45736</v>
      </c>
      <c r="J761" s="232">
        <v>573312.79</v>
      </c>
      <c r="K761" s="270"/>
      <c r="L761" s="270">
        <v>12259.52</v>
      </c>
      <c r="M761" s="270"/>
      <c r="N761" s="270">
        <f t="shared" si="60"/>
        <v>585572.31000000006</v>
      </c>
      <c r="O761" s="254"/>
      <c r="P761" s="254"/>
      <c r="Q761" s="253"/>
      <c r="R761" s="144" t="s">
        <v>1500</v>
      </c>
    </row>
    <row r="762" spans="1:18" ht="27.6" outlineLevel="2" x14ac:dyDescent="0.3">
      <c r="A762" s="254"/>
      <c r="B762" s="254"/>
      <c r="C762" s="257" t="s">
        <v>1501</v>
      </c>
      <c r="D762" s="229"/>
      <c r="E762" s="269" t="s">
        <v>1435</v>
      </c>
      <c r="F762" s="229" t="s">
        <v>1502</v>
      </c>
      <c r="G762" s="230">
        <v>45741</v>
      </c>
      <c r="H762" s="144">
        <v>1845</v>
      </c>
      <c r="I762" s="231">
        <v>45736</v>
      </c>
      <c r="J762" s="232">
        <v>613232.82999999996</v>
      </c>
      <c r="K762" s="270"/>
      <c r="L762" s="270">
        <v>13113.15</v>
      </c>
      <c r="M762" s="270"/>
      <c r="N762" s="270">
        <f t="shared" si="60"/>
        <v>626345.98</v>
      </c>
      <c r="O762" s="254"/>
      <c r="P762" s="254"/>
      <c r="Q762" s="253"/>
      <c r="R762" s="144" t="s">
        <v>1503</v>
      </c>
    </row>
    <row r="763" spans="1:18" ht="27.6" outlineLevel="2" x14ac:dyDescent="0.3">
      <c r="A763" s="254"/>
      <c r="B763" s="254"/>
      <c r="C763" s="257" t="s">
        <v>1504</v>
      </c>
      <c r="D763" s="229"/>
      <c r="E763" s="269" t="s">
        <v>1435</v>
      </c>
      <c r="F763" s="229" t="s">
        <v>1505</v>
      </c>
      <c r="G763" s="230">
        <v>45741</v>
      </c>
      <c r="H763" s="144">
        <v>1846</v>
      </c>
      <c r="I763" s="231">
        <v>45736</v>
      </c>
      <c r="J763" s="232">
        <v>3424781.83</v>
      </c>
      <c r="K763" s="270"/>
      <c r="L763" s="270">
        <v>50937.27</v>
      </c>
      <c r="M763" s="270"/>
      <c r="N763" s="270">
        <f t="shared" si="60"/>
        <v>3475719.1</v>
      </c>
      <c r="O763" s="254"/>
      <c r="P763" s="254"/>
      <c r="Q763" s="253"/>
      <c r="R763" s="144" t="s">
        <v>1506</v>
      </c>
    </row>
    <row r="764" spans="1:18" ht="27.6" outlineLevel="2" x14ac:dyDescent="0.3">
      <c r="A764" s="254"/>
      <c r="B764" s="254"/>
      <c r="C764" s="257" t="s">
        <v>1507</v>
      </c>
      <c r="D764" s="229"/>
      <c r="E764" s="269" t="s">
        <v>1435</v>
      </c>
      <c r="F764" s="229" t="s">
        <v>1508</v>
      </c>
      <c r="G764" s="230">
        <v>45742</v>
      </c>
      <c r="H764" s="144">
        <v>1847</v>
      </c>
      <c r="I764" s="231">
        <v>45736</v>
      </c>
      <c r="J764" s="232">
        <v>1530901.78</v>
      </c>
      <c r="K764" s="270"/>
      <c r="L764" s="270">
        <v>22769.32</v>
      </c>
      <c r="M764" s="270"/>
      <c r="N764" s="270">
        <f t="shared" si="60"/>
        <v>1553671.1</v>
      </c>
      <c r="O764" s="254"/>
      <c r="P764" s="254"/>
      <c r="Q764" s="253"/>
      <c r="R764" s="260" t="s">
        <v>1509</v>
      </c>
    </row>
    <row r="765" spans="1:18" ht="27.6" outlineLevel="2" x14ac:dyDescent="0.3">
      <c r="A765" s="254"/>
      <c r="B765" s="254"/>
      <c r="C765" s="257" t="s">
        <v>1510</v>
      </c>
      <c r="D765" s="229"/>
      <c r="E765" s="269" t="s">
        <v>1435</v>
      </c>
      <c r="F765" s="229" t="s">
        <v>1511</v>
      </c>
      <c r="G765" s="230">
        <v>45742</v>
      </c>
      <c r="H765" s="144">
        <v>1848</v>
      </c>
      <c r="I765" s="231">
        <v>45736</v>
      </c>
      <c r="J765" s="232">
        <v>315261.13</v>
      </c>
      <c r="K765" s="270"/>
      <c r="L765" s="270">
        <v>4688.93</v>
      </c>
      <c r="M765" s="270"/>
      <c r="N765" s="270">
        <f t="shared" si="60"/>
        <v>319950.06</v>
      </c>
      <c r="O765" s="254"/>
      <c r="P765" s="254"/>
      <c r="Q765" s="253"/>
      <c r="R765" s="144" t="s">
        <v>1512</v>
      </c>
    </row>
    <row r="766" spans="1:18" outlineLevel="2" x14ac:dyDescent="0.3">
      <c r="A766" s="233"/>
      <c r="B766" s="233"/>
      <c r="C766" s="234"/>
      <c r="D766" s="235"/>
      <c r="E766" s="236"/>
      <c r="F766" s="235"/>
      <c r="G766" s="237"/>
      <c r="H766" s="238"/>
      <c r="I766" s="239"/>
      <c r="J766" s="240"/>
      <c r="K766" s="241"/>
      <c r="L766" s="241"/>
      <c r="M766" s="241"/>
      <c r="N766" s="241"/>
    </row>
    <row r="767" spans="1:18" outlineLevel="2" x14ac:dyDescent="0.3">
      <c r="A767" s="319" t="s">
        <v>132</v>
      </c>
      <c r="B767" s="320"/>
      <c r="C767" s="320"/>
      <c r="D767" s="320"/>
      <c r="E767" s="320"/>
      <c r="F767" s="320"/>
      <c r="G767" s="320"/>
      <c r="H767" s="320"/>
      <c r="I767" s="320"/>
      <c r="J767" s="320"/>
      <c r="K767" s="320"/>
      <c r="L767" s="320"/>
      <c r="M767" s="321"/>
      <c r="N767" s="242">
        <f>SUM(N748:N765)</f>
        <v>20169186.02</v>
      </c>
    </row>
    <row r="768" spans="1:18" outlineLevel="2" x14ac:dyDescent="0.3">
      <c r="A768" s="266"/>
      <c r="B768" s="266"/>
      <c r="C768" s="271"/>
      <c r="D768" s="266"/>
      <c r="E768" s="266"/>
      <c r="F768" s="266"/>
      <c r="G768" s="266"/>
      <c r="H768" s="266"/>
      <c r="I768" s="266"/>
      <c r="J768" s="267"/>
      <c r="K768" s="267"/>
      <c r="L768" s="267"/>
      <c r="M768" s="267"/>
      <c r="N768" s="252"/>
    </row>
    <row r="769" spans="1:18" s="251" customFormat="1" outlineLevel="2" x14ac:dyDescent="0.3">
      <c r="A769" s="251" t="s">
        <v>703</v>
      </c>
      <c r="B769" s="251">
        <v>12355140</v>
      </c>
      <c r="C769" s="304" t="s">
        <v>1513</v>
      </c>
      <c r="D769" s="304"/>
      <c r="E769" s="304"/>
      <c r="F769" s="304"/>
      <c r="J769" s="252"/>
      <c r="K769" s="252"/>
      <c r="L769" s="252"/>
      <c r="M769" s="252"/>
      <c r="N769" s="252"/>
    </row>
    <row r="770" spans="1:18" outlineLevel="2" x14ac:dyDescent="0.3">
      <c r="A770" s="266"/>
      <c r="B770" s="266"/>
      <c r="C770" s="271"/>
      <c r="D770" s="266"/>
      <c r="E770" s="266"/>
      <c r="F770" s="266"/>
      <c r="G770" s="266"/>
      <c r="H770" s="266"/>
      <c r="I770" s="266"/>
      <c r="J770" s="267"/>
      <c r="K770" s="267"/>
      <c r="L770" s="267"/>
      <c r="M770" s="267"/>
      <c r="N770" s="252"/>
    </row>
    <row r="771" spans="1:18" outlineLevel="2" x14ac:dyDescent="0.3">
      <c r="A771" s="307" t="s">
        <v>24</v>
      </c>
      <c r="B771" s="307" t="s">
        <v>25</v>
      </c>
      <c r="C771" s="317" t="s">
        <v>612</v>
      </c>
      <c r="D771" s="307" t="s">
        <v>613</v>
      </c>
      <c r="E771" s="307" t="s">
        <v>27</v>
      </c>
      <c r="F771" s="309" t="s">
        <v>28</v>
      </c>
      <c r="G771" s="309"/>
      <c r="H771" s="309" t="s">
        <v>614</v>
      </c>
      <c r="I771" s="309"/>
      <c r="J771" s="309"/>
      <c r="K771" s="315" t="s">
        <v>615</v>
      </c>
      <c r="L771" s="315" t="s">
        <v>616</v>
      </c>
      <c r="M771" s="315" t="s">
        <v>617</v>
      </c>
      <c r="N771" s="315" t="s">
        <v>618</v>
      </c>
      <c r="O771" s="307" t="s">
        <v>619</v>
      </c>
      <c r="P771" s="307" t="s">
        <v>36</v>
      </c>
      <c r="Q771" s="309" t="s">
        <v>32</v>
      </c>
      <c r="R771" s="309" t="s">
        <v>620</v>
      </c>
    </row>
    <row r="772" spans="1:18" outlineLevel="2" x14ac:dyDescent="0.3">
      <c r="A772" s="308"/>
      <c r="B772" s="308"/>
      <c r="C772" s="318"/>
      <c r="D772" s="308"/>
      <c r="E772" s="308"/>
      <c r="F772" s="253" t="s">
        <v>33</v>
      </c>
      <c r="G772" s="253" t="s">
        <v>34</v>
      </c>
      <c r="H772" s="253" t="s">
        <v>33</v>
      </c>
      <c r="I772" s="253" t="s">
        <v>34</v>
      </c>
      <c r="J772" s="255" t="s">
        <v>35</v>
      </c>
      <c r="K772" s="316"/>
      <c r="L772" s="316"/>
      <c r="M772" s="316"/>
      <c r="N772" s="316"/>
      <c r="O772" s="308"/>
      <c r="P772" s="308"/>
      <c r="Q772" s="309"/>
      <c r="R772" s="309"/>
    </row>
    <row r="773" spans="1:18" ht="27.6" outlineLevel="2" x14ac:dyDescent="0.3">
      <c r="A773" s="254" t="s">
        <v>37</v>
      </c>
      <c r="B773" s="254">
        <v>1</v>
      </c>
      <c r="C773" s="257" t="s">
        <v>1453</v>
      </c>
      <c r="D773" s="229"/>
      <c r="E773" s="269" t="s">
        <v>1384</v>
      </c>
      <c r="F773" s="229" t="s">
        <v>1514</v>
      </c>
      <c r="G773" s="230">
        <v>45694</v>
      </c>
      <c r="H773" s="144">
        <v>338</v>
      </c>
      <c r="I773" s="231">
        <v>45683</v>
      </c>
      <c r="J773" s="232">
        <v>109492.42</v>
      </c>
      <c r="K773" s="270"/>
      <c r="L773" s="270">
        <v>3112.02</v>
      </c>
      <c r="M773" s="270"/>
      <c r="N773" s="270">
        <f t="shared" ref="N773:N775" si="61">+J773+K773+L773-M773</f>
        <v>112604.44</v>
      </c>
      <c r="O773" s="254" t="s">
        <v>708</v>
      </c>
      <c r="P773" s="254" t="s">
        <v>1002</v>
      </c>
      <c r="Q773" s="253"/>
      <c r="R773" s="144" t="s">
        <v>1515</v>
      </c>
    </row>
    <row r="774" spans="1:18" ht="27.6" outlineLevel="2" x14ac:dyDescent="0.3">
      <c r="A774" s="254"/>
      <c r="B774" s="254"/>
      <c r="C774" s="257" t="s">
        <v>1498</v>
      </c>
      <c r="D774" s="229"/>
      <c r="E774" s="269" t="s">
        <v>1435</v>
      </c>
      <c r="F774" s="229" t="s">
        <v>1516</v>
      </c>
      <c r="G774" s="230">
        <v>45740</v>
      </c>
      <c r="H774" s="144">
        <v>1838</v>
      </c>
      <c r="I774" s="231">
        <v>45734</v>
      </c>
      <c r="J774" s="232">
        <v>367010.78</v>
      </c>
      <c r="K774" s="270"/>
      <c r="L774" s="270">
        <v>13960.03</v>
      </c>
      <c r="M774" s="270"/>
      <c r="N774" s="270">
        <f t="shared" si="61"/>
        <v>380970.81000000006</v>
      </c>
      <c r="O774" s="254"/>
      <c r="P774" s="254"/>
      <c r="Q774" s="253"/>
      <c r="R774" s="144" t="s">
        <v>1515</v>
      </c>
    </row>
    <row r="775" spans="1:18" ht="27.6" outlineLevel="2" x14ac:dyDescent="0.3">
      <c r="A775" s="254"/>
      <c r="B775" s="254"/>
      <c r="C775" s="257" t="s">
        <v>1501</v>
      </c>
      <c r="D775" s="229"/>
      <c r="E775" s="269" t="s">
        <v>1435</v>
      </c>
      <c r="F775" s="229" t="s">
        <v>1517</v>
      </c>
      <c r="G775" s="230">
        <v>45740</v>
      </c>
      <c r="H775" s="144">
        <v>1836</v>
      </c>
      <c r="I775" s="231">
        <v>45731</v>
      </c>
      <c r="J775" s="232">
        <v>39270.75</v>
      </c>
      <c r="K775" s="270"/>
      <c r="L775" s="270">
        <v>584.09</v>
      </c>
      <c r="M775" s="270"/>
      <c r="N775" s="270">
        <f t="shared" si="61"/>
        <v>39854.839999999997</v>
      </c>
      <c r="O775" s="254"/>
      <c r="P775" s="254"/>
      <c r="Q775" s="253"/>
      <c r="R775" s="144" t="s">
        <v>1518</v>
      </c>
    </row>
    <row r="776" spans="1:18" outlineLevel="2" x14ac:dyDescent="0.3">
      <c r="A776" s="233"/>
      <c r="B776" s="233"/>
      <c r="C776" s="234"/>
      <c r="D776" s="235"/>
      <c r="E776" s="236"/>
      <c r="F776" s="235"/>
      <c r="G776" s="237"/>
      <c r="H776" s="238"/>
      <c r="I776" s="239"/>
      <c r="J776" s="240"/>
      <c r="K776" s="241"/>
      <c r="L776" s="241"/>
      <c r="M776" s="241"/>
      <c r="N776" s="241"/>
    </row>
    <row r="777" spans="1:18" outlineLevel="2" x14ac:dyDescent="0.3">
      <c r="A777" s="319" t="s">
        <v>132</v>
      </c>
      <c r="B777" s="320"/>
      <c r="C777" s="320"/>
      <c r="D777" s="320"/>
      <c r="E777" s="320"/>
      <c r="F777" s="320"/>
      <c r="G777" s="320"/>
      <c r="H777" s="320"/>
      <c r="I777" s="320"/>
      <c r="J777" s="320"/>
      <c r="K777" s="320"/>
      <c r="L777" s="320"/>
      <c r="M777" s="321"/>
      <c r="N777" s="242">
        <f>SUM(N773:N775)</f>
        <v>533430.09000000008</v>
      </c>
    </row>
    <row r="778" spans="1:18" outlineLevel="2" x14ac:dyDescent="0.3">
      <c r="A778" s="266"/>
      <c r="B778" s="266"/>
      <c r="C778" s="271"/>
      <c r="D778" s="266"/>
      <c r="E778" s="266"/>
      <c r="F778" s="266"/>
      <c r="G778" s="266"/>
      <c r="H778" s="266"/>
      <c r="I778" s="266"/>
      <c r="J778" s="267"/>
      <c r="K778" s="267"/>
      <c r="L778" s="267"/>
      <c r="M778" s="267"/>
      <c r="N778" s="252"/>
    </row>
    <row r="779" spans="1:18" s="251" customFormat="1" outlineLevel="2" x14ac:dyDescent="0.3">
      <c r="A779" s="251" t="s">
        <v>703</v>
      </c>
      <c r="B779" s="251">
        <v>12355142</v>
      </c>
      <c r="C779" s="304" t="s">
        <v>1519</v>
      </c>
      <c r="D779" s="304"/>
      <c r="E779" s="304"/>
      <c r="F779" s="304"/>
      <c r="J779" s="252"/>
      <c r="K779" s="252"/>
      <c r="L779" s="252"/>
      <c r="M779" s="252"/>
      <c r="N779" s="252"/>
    </row>
    <row r="780" spans="1:18" outlineLevel="2" x14ac:dyDescent="0.3">
      <c r="A780" s="266"/>
      <c r="B780" s="266"/>
      <c r="C780" s="271"/>
      <c r="D780" s="266"/>
      <c r="E780" s="266"/>
      <c r="F780" s="266"/>
      <c r="G780" s="266"/>
      <c r="H780" s="266"/>
      <c r="I780" s="266"/>
      <c r="J780" s="267"/>
      <c r="K780" s="267"/>
      <c r="L780" s="267"/>
      <c r="M780" s="267"/>
      <c r="N780" s="252"/>
    </row>
    <row r="781" spans="1:18" outlineLevel="2" x14ac:dyDescent="0.3">
      <c r="A781" s="307" t="s">
        <v>24</v>
      </c>
      <c r="B781" s="307" t="s">
        <v>25</v>
      </c>
      <c r="C781" s="317" t="s">
        <v>612</v>
      </c>
      <c r="D781" s="307" t="s">
        <v>613</v>
      </c>
      <c r="E781" s="307" t="s">
        <v>27</v>
      </c>
      <c r="F781" s="309" t="s">
        <v>28</v>
      </c>
      <c r="G781" s="309"/>
      <c r="H781" s="309" t="s">
        <v>614</v>
      </c>
      <c r="I781" s="309"/>
      <c r="J781" s="309"/>
      <c r="K781" s="315" t="s">
        <v>615</v>
      </c>
      <c r="L781" s="315" t="s">
        <v>616</v>
      </c>
      <c r="M781" s="315" t="s">
        <v>617</v>
      </c>
      <c r="N781" s="315" t="s">
        <v>618</v>
      </c>
      <c r="O781" s="307" t="s">
        <v>619</v>
      </c>
      <c r="P781" s="307" t="s">
        <v>36</v>
      </c>
      <c r="Q781" s="309" t="s">
        <v>32</v>
      </c>
      <c r="R781" s="309" t="s">
        <v>620</v>
      </c>
    </row>
    <row r="782" spans="1:18" outlineLevel="2" x14ac:dyDescent="0.3">
      <c r="A782" s="308"/>
      <c r="B782" s="308"/>
      <c r="C782" s="318"/>
      <c r="D782" s="308"/>
      <c r="E782" s="308"/>
      <c r="F782" s="253" t="s">
        <v>33</v>
      </c>
      <c r="G782" s="253" t="s">
        <v>34</v>
      </c>
      <c r="H782" s="253" t="s">
        <v>33</v>
      </c>
      <c r="I782" s="253" t="s">
        <v>34</v>
      </c>
      <c r="J782" s="255" t="s">
        <v>35</v>
      </c>
      <c r="K782" s="316"/>
      <c r="L782" s="316"/>
      <c r="M782" s="316"/>
      <c r="N782" s="316"/>
      <c r="O782" s="308"/>
      <c r="P782" s="308"/>
      <c r="Q782" s="309"/>
      <c r="R782" s="309"/>
    </row>
    <row r="783" spans="1:18" ht="27.6" outlineLevel="2" x14ac:dyDescent="0.3">
      <c r="A783" s="254" t="s">
        <v>37</v>
      </c>
      <c r="B783" s="254">
        <v>1</v>
      </c>
      <c r="C783" s="273" t="s">
        <v>807</v>
      </c>
      <c r="D783" s="273"/>
      <c r="E783" s="269" t="s">
        <v>785</v>
      </c>
      <c r="F783" s="229" t="s">
        <v>1520</v>
      </c>
      <c r="G783" s="230">
        <v>45728</v>
      </c>
      <c r="H783" s="144">
        <v>938</v>
      </c>
      <c r="I783" s="231">
        <v>45720</v>
      </c>
      <c r="J783" s="232">
        <v>302183.65999999997</v>
      </c>
      <c r="K783" s="270"/>
      <c r="L783" s="270">
        <v>4494.43</v>
      </c>
      <c r="M783" s="270"/>
      <c r="N783" s="270">
        <f t="shared" ref="N783" si="62">+J783+K783+L783-M783</f>
        <v>306678.08999999997</v>
      </c>
      <c r="O783" s="254" t="s">
        <v>708</v>
      </c>
      <c r="P783" s="254" t="s">
        <v>1002</v>
      </c>
      <c r="Q783" s="253"/>
      <c r="R783" s="144" t="s">
        <v>1521</v>
      </c>
    </row>
    <row r="784" spans="1:18" outlineLevel="2" x14ac:dyDescent="0.3">
      <c r="A784" s="233"/>
      <c r="B784" s="233"/>
      <c r="C784" s="234"/>
      <c r="D784" s="235"/>
      <c r="E784" s="236"/>
      <c r="F784" s="235"/>
      <c r="G784" s="237"/>
      <c r="H784" s="238"/>
      <c r="I784" s="239"/>
      <c r="J784" s="240"/>
      <c r="K784" s="241"/>
      <c r="L784" s="241"/>
      <c r="M784" s="241"/>
      <c r="N784" s="241"/>
    </row>
    <row r="785" spans="1:18" outlineLevel="2" x14ac:dyDescent="0.3">
      <c r="A785" s="319" t="s">
        <v>132</v>
      </c>
      <c r="B785" s="320"/>
      <c r="C785" s="320"/>
      <c r="D785" s="320"/>
      <c r="E785" s="320"/>
      <c r="F785" s="320"/>
      <c r="G785" s="320"/>
      <c r="H785" s="320"/>
      <c r="I785" s="320"/>
      <c r="J785" s="320"/>
      <c r="K785" s="320"/>
      <c r="L785" s="320"/>
      <c r="M785" s="321"/>
      <c r="N785" s="242">
        <f>SUM(N783:N783)</f>
        <v>306678.08999999997</v>
      </c>
    </row>
    <row r="786" spans="1:18" outlineLevel="2" x14ac:dyDescent="0.3">
      <c r="A786" s="266"/>
      <c r="B786" s="266"/>
      <c r="C786" s="271"/>
      <c r="D786" s="266"/>
      <c r="E786" s="266"/>
      <c r="F786" s="266"/>
      <c r="G786" s="266"/>
      <c r="H786" s="266"/>
      <c r="I786" s="266"/>
      <c r="J786" s="267"/>
      <c r="K786" s="267"/>
      <c r="L786" s="267"/>
      <c r="M786" s="267"/>
      <c r="N786" s="252"/>
    </row>
    <row r="787" spans="1:18" s="251" customFormat="1" outlineLevel="2" x14ac:dyDescent="0.3">
      <c r="A787" s="251" t="s">
        <v>703</v>
      </c>
      <c r="B787" s="251">
        <v>12355143</v>
      </c>
      <c r="C787" s="304" t="s">
        <v>1522</v>
      </c>
      <c r="D787" s="304"/>
      <c r="E787" s="304"/>
      <c r="F787" s="304"/>
      <c r="J787" s="252"/>
      <c r="K787" s="252"/>
      <c r="L787" s="252"/>
      <c r="M787" s="252"/>
      <c r="N787" s="252"/>
    </row>
    <row r="788" spans="1:18" outlineLevel="2" x14ac:dyDescent="0.3">
      <c r="A788" s="266"/>
      <c r="B788" s="266"/>
      <c r="C788" s="271"/>
      <c r="D788" s="266"/>
      <c r="E788" s="266"/>
      <c r="F788" s="266"/>
      <c r="G788" s="266"/>
      <c r="H788" s="266"/>
      <c r="I788" s="266"/>
      <c r="J788" s="267"/>
      <c r="K788" s="267"/>
      <c r="L788" s="267"/>
      <c r="M788" s="267"/>
      <c r="N788" s="252"/>
    </row>
    <row r="789" spans="1:18" outlineLevel="2" x14ac:dyDescent="0.3">
      <c r="A789" s="307" t="s">
        <v>24</v>
      </c>
      <c r="B789" s="307" t="s">
        <v>25</v>
      </c>
      <c r="C789" s="317" t="s">
        <v>612</v>
      </c>
      <c r="D789" s="307" t="s">
        <v>613</v>
      </c>
      <c r="E789" s="307" t="s">
        <v>27</v>
      </c>
      <c r="F789" s="309" t="s">
        <v>28</v>
      </c>
      <c r="G789" s="309"/>
      <c r="H789" s="309" t="s">
        <v>614</v>
      </c>
      <c r="I789" s="309"/>
      <c r="J789" s="309"/>
      <c r="K789" s="315" t="s">
        <v>615</v>
      </c>
      <c r="L789" s="315" t="s">
        <v>616</v>
      </c>
      <c r="M789" s="315" t="s">
        <v>617</v>
      </c>
      <c r="N789" s="315" t="s">
        <v>618</v>
      </c>
      <c r="O789" s="307" t="s">
        <v>619</v>
      </c>
      <c r="P789" s="307" t="s">
        <v>36</v>
      </c>
      <c r="Q789" s="309" t="s">
        <v>32</v>
      </c>
      <c r="R789" s="309" t="s">
        <v>620</v>
      </c>
    </row>
    <row r="790" spans="1:18" outlineLevel="2" x14ac:dyDescent="0.3">
      <c r="A790" s="308"/>
      <c r="B790" s="308"/>
      <c r="C790" s="318"/>
      <c r="D790" s="308"/>
      <c r="E790" s="308"/>
      <c r="F790" s="253" t="s">
        <v>33</v>
      </c>
      <c r="G790" s="253" t="s">
        <v>34</v>
      </c>
      <c r="H790" s="253" t="s">
        <v>33</v>
      </c>
      <c r="I790" s="253" t="s">
        <v>34</v>
      </c>
      <c r="J790" s="255" t="s">
        <v>35</v>
      </c>
      <c r="K790" s="316"/>
      <c r="L790" s="316"/>
      <c r="M790" s="316"/>
      <c r="N790" s="316"/>
      <c r="O790" s="308"/>
      <c r="P790" s="308"/>
      <c r="Q790" s="309"/>
      <c r="R790" s="309"/>
    </row>
    <row r="791" spans="1:18" ht="27.6" outlineLevel="2" x14ac:dyDescent="0.3">
      <c r="A791" s="254" t="s">
        <v>37</v>
      </c>
      <c r="B791" s="254">
        <v>1</v>
      </c>
      <c r="C791" s="257" t="s">
        <v>1004</v>
      </c>
      <c r="D791" s="229"/>
      <c r="E791" s="269" t="s">
        <v>1523</v>
      </c>
      <c r="F791" s="229" t="s">
        <v>1524</v>
      </c>
      <c r="G791" s="230">
        <v>45693</v>
      </c>
      <c r="H791" s="144">
        <v>391</v>
      </c>
      <c r="I791" s="231">
        <v>45684</v>
      </c>
      <c r="J791" s="232">
        <v>2093088.53</v>
      </c>
      <c r="K791" s="270"/>
      <c r="L791" s="270">
        <v>44757.87</v>
      </c>
      <c r="M791" s="270"/>
      <c r="N791" s="270">
        <f t="shared" ref="N791:N799" si="63">+J791+K791+L791-M791</f>
        <v>2137846.4</v>
      </c>
      <c r="O791" s="274" t="s">
        <v>708</v>
      </c>
      <c r="P791" s="254" t="s">
        <v>1002</v>
      </c>
      <c r="Q791" s="144"/>
      <c r="R791" s="144" t="s">
        <v>1525</v>
      </c>
    </row>
    <row r="792" spans="1:18" ht="27.6" outlineLevel="2" x14ac:dyDescent="0.3">
      <c r="A792" s="254"/>
      <c r="B792" s="254"/>
      <c r="C792" s="257" t="s">
        <v>912</v>
      </c>
      <c r="D792" s="229"/>
      <c r="E792" s="269" t="s">
        <v>1523</v>
      </c>
      <c r="F792" s="229" t="s">
        <v>1526</v>
      </c>
      <c r="G792" s="230">
        <v>45713</v>
      </c>
      <c r="H792" s="144">
        <v>392</v>
      </c>
      <c r="I792" s="231">
        <v>45700</v>
      </c>
      <c r="J792" s="232">
        <v>893158.85</v>
      </c>
      <c r="K792" s="270"/>
      <c r="L792" s="270">
        <v>19098.990000000002</v>
      </c>
      <c r="M792" s="270"/>
      <c r="N792" s="270">
        <f t="shared" si="63"/>
        <v>912257.84</v>
      </c>
      <c r="O792" s="274"/>
      <c r="P792" s="274"/>
      <c r="Q792" s="144"/>
      <c r="R792" s="144" t="s">
        <v>1527</v>
      </c>
    </row>
    <row r="793" spans="1:18" ht="27.6" outlineLevel="2" x14ac:dyDescent="0.3">
      <c r="A793" s="254"/>
      <c r="B793" s="254"/>
      <c r="C793" s="257" t="s">
        <v>916</v>
      </c>
      <c r="D793" s="229"/>
      <c r="E793" s="269" t="s">
        <v>1523</v>
      </c>
      <c r="F793" s="229" t="s">
        <v>1528</v>
      </c>
      <c r="G793" s="230">
        <v>45727</v>
      </c>
      <c r="H793" s="144">
        <v>395</v>
      </c>
      <c r="I793" s="231">
        <v>45719</v>
      </c>
      <c r="J793" s="232">
        <v>3716708.23</v>
      </c>
      <c r="K793" s="270"/>
      <c r="L793" s="270">
        <v>79476.78</v>
      </c>
      <c r="M793" s="270"/>
      <c r="N793" s="270">
        <f t="shared" si="63"/>
        <v>3796185.01</v>
      </c>
      <c r="O793" s="274"/>
      <c r="P793" s="274"/>
      <c r="Q793" s="144"/>
      <c r="R793" s="144" t="s">
        <v>1529</v>
      </c>
    </row>
    <row r="794" spans="1:18" ht="27.6" outlineLevel="2" x14ac:dyDescent="0.3">
      <c r="A794" s="254"/>
      <c r="B794" s="254"/>
      <c r="C794" s="257" t="s">
        <v>1530</v>
      </c>
      <c r="D794" s="229"/>
      <c r="E794" s="269" t="s">
        <v>1523</v>
      </c>
      <c r="F794" s="229" t="s">
        <v>1531</v>
      </c>
      <c r="G794" s="230">
        <v>45740</v>
      </c>
      <c r="H794" s="144">
        <v>398</v>
      </c>
      <c r="I794" s="231">
        <v>45735</v>
      </c>
      <c r="J794" s="232">
        <v>1328783.0900000001</v>
      </c>
      <c r="K794" s="270"/>
      <c r="L794" s="270">
        <v>28414.23</v>
      </c>
      <c r="M794" s="270"/>
      <c r="N794" s="270">
        <f t="shared" si="63"/>
        <v>1357197.32</v>
      </c>
      <c r="O794" s="274"/>
      <c r="P794" s="274"/>
      <c r="Q794" s="144"/>
      <c r="R794" s="144" t="s">
        <v>1532</v>
      </c>
    </row>
    <row r="795" spans="1:18" ht="27.6" outlineLevel="2" x14ac:dyDescent="0.3">
      <c r="A795" s="254"/>
      <c r="B795" s="254"/>
      <c r="C795" s="257" t="s">
        <v>1533</v>
      </c>
      <c r="D795" s="229"/>
      <c r="E795" s="269" t="s">
        <v>1523</v>
      </c>
      <c r="F795" s="229" t="s">
        <v>1534</v>
      </c>
      <c r="G795" s="230">
        <v>45740</v>
      </c>
      <c r="H795" s="144">
        <v>399</v>
      </c>
      <c r="I795" s="231">
        <v>45736</v>
      </c>
      <c r="J795" s="232">
        <v>334809.37</v>
      </c>
      <c r="K795" s="270"/>
      <c r="L795" s="270">
        <v>7159.45</v>
      </c>
      <c r="M795" s="270"/>
      <c r="N795" s="270">
        <f t="shared" si="63"/>
        <v>341968.82</v>
      </c>
      <c r="O795" s="274"/>
      <c r="P795" s="274"/>
      <c r="Q795" s="144"/>
      <c r="R795" s="260" t="s">
        <v>1535</v>
      </c>
    </row>
    <row r="796" spans="1:18" ht="27.6" outlineLevel="2" x14ac:dyDescent="0.3">
      <c r="A796" s="254"/>
      <c r="B796" s="254"/>
      <c r="C796" s="257" t="s">
        <v>928</v>
      </c>
      <c r="D796" s="229"/>
      <c r="E796" s="269" t="s">
        <v>1523</v>
      </c>
      <c r="F796" s="229" t="s">
        <v>1536</v>
      </c>
      <c r="G796" s="230">
        <v>45740</v>
      </c>
      <c r="H796" s="144">
        <v>400</v>
      </c>
      <c r="I796" s="231">
        <v>45736</v>
      </c>
      <c r="J796" s="232">
        <v>489505.14</v>
      </c>
      <c r="K796" s="270"/>
      <c r="L796" s="270">
        <v>11939.94</v>
      </c>
      <c r="M796" s="270"/>
      <c r="N796" s="270">
        <f t="shared" si="63"/>
        <v>501445.08</v>
      </c>
      <c r="O796" s="274"/>
      <c r="P796" s="274"/>
      <c r="Q796" s="144"/>
      <c r="R796" s="144" t="s">
        <v>1537</v>
      </c>
    </row>
    <row r="797" spans="1:18" ht="27.6" outlineLevel="2" x14ac:dyDescent="0.3">
      <c r="A797" s="254"/>
      <c r="B797" s="254"/>
      <c r="C797" s="257" t="s">
        <v>1404</v>
      </c>
      <c r="D797" s="229"/>
      <c r="E797" s="269" t="s">
        <v>1523</v>
      </c>
      <c r="F797" s="229" t="s">
        <v>1538</v>
      </c>
      <c r="G797" s="230">
        <v>45742</v>
      </c>
      <c r="H797" s="144">
        <v>403</v>
      </c>
      <c r="I797" s="231">
        <v>45741</v>
      </c>
      <c r="J797" s="232">
        <v>177809.59</v>
      </c>
      <c r="K797" s="270"/>
      <c r="L797" s="270">
        <v>2644.59</v>
      </c>
      <c r="M797" s="270"/>
      <c r="N797" s="270">
        <f t="shared" si="63"/>
        <v>180454.18</v>
      </c>
      <c r="O797" s="274"/>
      <c r="P797" s="274"/>
      <c r="Q797" s="144"/>
      <c r="R797" s="144" t="s">
        <v>1539</v>
      </c>
    </row>
    <row r="798" spans="1:18" ht="27.6" outlineLevel="2" x14ac:dyDescent="0.3">
      <c r="A798" s="254"/>
      <c r="B798" s="254"/>
      <c r="C798" s="257" t="s">
        <v>1540</v>
      </c>
      <c r="D798" s="229"/>
      <c r="E798" s="269" t="s">
        <v>1523</v>
      </c>
      <c r="F798" s="229" t="s">
        <v>1541</v>
      </c>
      <c r="G798" s="230">
        <v>45742</v>
      </c>
      <c r="H798" s="144">
        <v>404</v>
      </c>
      <c r="I798" s="231">
        <v>45741</v>
      </c>
      <c r="J798" s="232">
        <v>48367.42</v>
      </c>
      <c r="K798" s="270"/>
      <c r="L798" s="270">
        <v>719.37</v>
      </c>
      <c r="M798" s="270"/>
      <c r="N798" s="270">
        <f t="shared" si="63"/>
        <v>49086.79</v>
      </c>
      <c r="O798" s="274"/>
      <c r="P798" s="274"/>
      <c r="Q798" s="144"/>
      <c r="R798" s="144" t="s">
        <v>1542</v>
      </c>
    </row>
    <row r="799" spans="1:18" ht="27.6" outlineLevel="2" x14ac:dyDescent="0.3">
      <c r="A799" s="254"/>
      <c r="B799" s="254"/>
      <c r="C799" s="257" t="s">
        <v>1543</v>
      </c>
      <c r="D799" s="229"/>
      <c r="E799" s="269" t="s">
        <v>1523</v>
      </c>
      <c r="F799" s="229" t="s">
        <v>1544</v>
      </c>
      <c r="G799" s="230">
        <v>45743</v>
      </c>
      <c r="H799" s="144">
        <v>406</v>
      </c>
      <c r="I799" s="231">
        <v>45741</v>
      </c>
      <c r="J799" s="232">
        <v>985247.9</v>
      </c>
      <c r="K799" s="270"/>
      <c r="L799" s="270">
        <v>14653.73</v>
      </c>
      <c r="M799" s="270"/>
      <c r="N799" s="270">
        <f t="shared" si="63"/>
        <v>999901.63</v>
      </c>
      <c r="O799" s="274"/>
      <c r="P799" s="274"/>
      <c r="Q799" s="144"/>
      <c r="R799" s="144" t="s">
        <v>1545</v>
      </c>
    </row>
    <row r="800" spans="1:18" outlineLevel="2" x14ac:dyDescent="0.3">
      <c r="A800" s="233"/>
      <c r="B800" s="233"/>
      <c r="C800" s="234"/>
      <c r="D800" s="235"/>
      <c r="E800" s="236"/>
      <c r="F800" s="235"/>
      <c r="G800" s="237"/>
      <c r="H800" s="238"/>
      <c r="I800" s="239"/>
      <c r="J800" s="240"/>
      <c r="K800" s="241"/>
      <c r="L800" s="241"/>
      <c r="M800" s="241"/>
      <c r="N800" s="241"/>
    </row>
    <row r="801" spans="1:18" outlineLevel="2" x14ac:dyDescent="0.3">
      <c r="A801" s="319" t="s">
        <v>132</v>
      </c>
      <c r="B801" s="320"/>
      <c r="C801" s="320"/>
      <c r="D801" s="320"/>
      <c r="E801" s="320"/>
      <c r="F801" s="320"/>
      <c r="G801" s="320"/>
      <c r="H801" s="320"/>
      <c r="I801" s="320"/>
      <c r="J801" s="320"/>
      <c r="K801" s="320"/>
      <c r="L801" s="320"/>
      <c r="M801" s="321"/>
      <c r="N801" s="242">
        <f>SUM(N791:N799)</f>
        <v>10276343.07</v>
      </c>
    </row>
    <row r="802" spans="1:18" outlineLevel="2" x14ac:dyDescent="0.3">
      <c r="A802" s="266"/>
      <c r="B802" s="266"/>
      <c r="C802" s="271"/>
      <c r="D802" s="266"/>
      <c r="E802" s="266"/>
      <c r="F802" s="266"/>
      <c r="G802" s="266"/>
      <c r="H802" s="266"/>
      <c r="I802" s="266"/>
      <c r="J802" s="267"/>
      <c r="K802" s="267"/>
      <c r="L802" s="267"/>
      <c r="M802" s="267"/>
      <c r="N802" s="252"/>
    </row>
    <row r="803" spans="1:18" s="251" customFormat="1" ht="25.5" customHeight="1" outlineLevel="2" x14ac:dyDescent="0.3">
      <c r="A803" s="251" t="s">
        <v>703</v>
      </c>
      <c r="B803" s="251">
        <v>12355144</v>
      </c>
      <c r="C803" s="304" t="s">
        <v>1546</v>
      </c>
      <c r="D803" s="304"/>
      <c r="E803" s="304"/>
      <c r="F803" s="304"/>
      <c r="J803" s="252"/>
      <c r="K803" s="252"/>
      <c r="L803" s="252"/>
      <c r="M803" s="252"/>
      <c r="N803" s="252"/>
    </row>
    <row r="804" spans="1:18" outlineLevel="2" x14ac:dyDescent="0.3">
      <c r="A804" s="266"/>
      <c r="B804" s="266"/>
      <c r="C804" s="271"/>
      <c r="D804" s="266"/>
      <c r="E804" s="266"/>
      <c r="F804" s="266"/>
      <c r="G804" s="266"/>
      <c r="H804" s="266"/>
      <c r="I804" s="266"/>
      <c r="J804" s="267"/>
      <c r="K804" s="267"/>
      <c r="L804" s="267"/>
      <c r="M804" s="267"/>
      <c r="N804" s="252"/>
    </row>
    <row r="805" spans="1:18" outlineLevel="2" x14ac:dyDescent="0.3">
      <c r="A805" s="307" t="s">
        <v>24</v>
      </c>
      <c r="B805" s="307" t="s">
        <v>25</v>
      </c>
      <c r="C805" s="317" t="s">
        <v>612</v>
      </c>
      <c r="D805" s="307" t="s">
        <v>613</v>
      </c>
      <c r="E805" s="307" t="s">
        <v>27</v>
      </c>
      <c r="F805" s="309" t="s">
        <v>28</v>
      </c>
      <c r="G805" s="309"/>
      <c r="H805" s="309" t="s">
        <v>614</v>
      </c>
      <c r="I805" s="309"/>
      <c r="J805" s="309"/>
      <c r="K805" s="315" t="s">
        <v>615</v>
      </c>
      <c r="L805" s="315" t="s">
        <v>616</v>
      </c>
      <c r="M805" s="315" t="s">
        <v>617</v>
      </c>
      <c r="N805" s="315" t="s">
        <v>618</v>
      </c>
      <c r="O805" s="307" t="s">
        <v>619</v>
      </c>
      <c r="P805" s="307" t="s">
        <v>36</v>
      </c>
      <c r="Q805" s="309" t="s">
        <v>32</v>
      </c>
      <c r="R805" s="309" t="s">
        <v>620</v>
      </c>
    </row>
    <row r="806" spans="1:18" outlineLevel="2" x14ac:dyDescent="0.3">
      <c r="A806" s="308"/>
      <c r="B806" s="308"/>
      <c r="C806" s="318"/>
      <c r="D806" s="308"/>
      <c r="E806" s="308"/>
      <c r="F806" s="253" t="s">
        <v>33</v>
      </c>
      <c r="G806" s="253" t="s">
        <v>34</v>
      </c>
      <c r="H806" s="253" t="s">
        <v>33</v>
      </c>
      <c r="I806" s="253" t="s">
        <v>34</v>
      </c>
      <c r="J806" s="255" t="s">
        <v>35</v>
      </c>
      <c r="K806" s="316"/>
      <c r="L806" s="316"/>
      <c r="M806" s="316"/>
      <c r="N806" s="316"/>
      <c r="O806" s="308"/>
      <c r="P806" s="308"/>
      <c r="Q806" s="309"/>
      <c r="R806" s="309"/>
    </row>
    <row r="807" spans="1:18" ht="27.6" outlineLevel="2" x14ac:dyDescent="0.3">
      <c r="A807" s="254" t="s">
        <v>37</v>
      </c>
      <c r="B807" s="254">
        <v>1</v>
      </c>
      <c r="C807" s="257" t="s">
        <v>1445</v>
      </c>
      <c r="D807" s="229"/>
      <c r="E807" s="269" t="s">
        <v>1409</v>
      </c>
      <c r="F807" s="229" t="s">
        <v>1547</v>
      </c>
      <c r="G807" s="230">
        <v>45728</v>
      </c>
      <c r="H807" s="144" t="s">
        <v>1548</v>
      </c>
      <c r="I807" s="231">
        <v>45710</v>
      </c>
      <c r="J807" s="232">
        <v>2226550.36</v>
      </c>
      <c r="K807" s="270"/>
      <c r="L807" s="270">
        <v>51358.7</v>
      </c>
      <c r="M807" s="270"/>
      <c r="N807" s="270">
        <f t="shared" ref="N807:N810" si="64">+J807+K807+L807-M807</f>
        <v>2277909.06</v>
      </c>
      <c r="O807" s="274" t="s">
        <v>708</v>
      </c>
      <c r="P807" s="254" t="s">
        <v>1002</v>
      </c>
      <c r="Q807" s="144"/>
      <c r="R807" s="144" t="s">
        <v>1549</v>
      </c>
    </row>
    <row r="808" spans="1:18" ht="27.6" outlineLevel="2" x14ac:dyDescent="0.3">
      <c r="A808" s="254"/>
      <c r="B808" s="254"/>
      <c r="C808" s="257" t="s">
        <v>1530</v>
      </c>
      <c r="D808" s="229"/>
      <c r="E808" s="269" t="s">
        <v>1409</v>
      </c>
      <c r="F808" s="229" t="s">
        <v>1550</v>
      </c>
      <c r="G808" s="230">
        <v>45740</v>
      </c>
      <c r="H808" s="144" t="s">
        <v>1551</v>
      </c>
      <c r="I808" s="231">
        <v>45736</v>
      </c>
      <c r="J808" s="232">
        <v>184164.43</v>
      </c>
      <c r="K808" s="270"/>
      <c r="L808" s="270">
        <v>5560.92</v>
      </c>
      <c r="M808" s="270"/>
      <c r="N808" s="270">
        <f t="shared" si="64"/>
        <v>189725.35</v>
      </c>
      <c r="O808" s="274"/>
      <c r="P808" s="274"/>
      <c r="Q808" s="144"/>
      <c r="R808" s="144" t="s">
        <v>1552</v>
      </c>
    </row>
    <row r="809" spans="1:18" ht="27.6" outlineLevel="2" x14ac:dyDescent="0.3">
      <c r="A809" s="254"/>
      <c r="B809" s="254"/>
      <c r="C809" s="257" t="s">
        <v>1533</v>
      </c>
      <c r="D809" s="229"/>
      <c r="E809" s="269" t="s">
        <v>1409</v>
      </c>
      <c r="F809" s="229" t="s">
        <v>1553</v>
      </c>
      <c r="G809" s="230">
        <v>45740</v>
      </c>
      <c r="H809" s="144" t="s">
        <v>1554</v>
      </c>
      <c r="I809" s="231">
        <v>45736</v>
      </c>
      <c r="J809" s="232">
        <v>278745.96999999997</v>
      </c>
      <c r="K809" s="270"/>
      <c r="L809" s="270">
        <v>8189.97</v>
      </c>
      <c r="M809" s="270"/>
      <c r="N809" s="270">
        <f t="shared" si="64"/>
        <v>286935.93999999994</v>
      </c>
      <c r="O809" s="274"/>
      <c r="P809" s="274"/>
      <c r="Q809" s="144"/>
      <c r="R809" s="144" t="s">
        <v>1555</v>
      </c>
    </row>
    <row r="810" spans="1:18" ht="27.6" outlineLevel="2" x14ac:dyDescent="0.3">
      <c r="A810" s="254"/>
      <c r="B810" s="254"/>
      <c r="C810" s="257" t="s">
        <v>928</v>
      </c>
      <c r="D810" s="229"/>
      <c r="E810" s="269" t="s">
        <v>1409</v>
      </c>
      <c r="F810" s="229" t="s">
        <v>1556</v>
      </c>
      <c r="G810" s="230">
        <v>45740</v>
      </c>
      <c r="H810" s="144" t="s">
        <v>1557</v>
      </c>
      <c r="I810" s="231">
        <v>45736</v>
      </c>
      <c r="J810" s="232">
        <v>387765.17</v>
      </c>
      <c r="K810" s="270"/>
      <c r="L810" s="270">
        <v>5767.28</v>
      </c>
      <c r="M810" s="270"/>
      <c r="N810" s="270">
        <f t="shared" si="64"/>
        <v>393532.45</v>
      </c>
      <c r="O810" s="274"/>
      <c r="P810" s="274"/>
      <c r="Q810" s="144"/>
      <c r="R810" s="144" t="s">
        <v>1558</v>
      </c>
    </row>
    <row r="811" spans="1:18" outlineLevel="2" x14ac:dyDescent="0.3">
      <c r="A811" s="233"/>
      <c r="B811" s="233"/>
      <c r="C811" s="234"/>
      <c r="D811" s="235"/>
      <c r="E811" s="236"/>
      <c r="F811" s="235"/>
      <c r="G811" s="237"/>
      <c r="H811" s="238"/>
      <c r="I811" s="239"/>
      <c r="J811" s="240"/>
      <c r="K811" s="241"/>
      <c r="L811" s="241"/>
      <c r="M811" s="241"/>
      <c r="N811" s="241"/>
    </row>
    <row r="812" spans="1:18" outlineLevel="2" x14ac:dyDescent="0.3">
      <c r="A812" s="319" t="s">
        <v>132</v>
      </c>
      <c r="B812" s="320"/>
      <c r="C812" s="320"/>
      <c r="D812" s="320"/>
      <c r="E812" s="320"/>
      <c r="F812" s="320"/>
      <c r="G812" s="320"/>
      <c r="H812" s="320"/>
      <c r="I812" s="320"/>
      <c r="J812" s="320"/>
      <c r="K812" s="320"/>
      <c r="L812" s="320"/>
      <c r="M812" s="321"/>
      <c r="N812" s="242">
        <f>SUM(N807:N810)</f>
        <v>3148102.8000000003</v>
      </c>
    </row>
    <row r="813" spans="1:18" outlineLevel="2" x14ac:dyDescent="0.3">
      <c r="A813" s="266"/>
      <c r="B813" s="266"/>
      <c r="C813" s="271"/>
      <c r="D813" s="266"/>
      <c r="E813" s="266"/>
      <c r="F813" s="266"/>
      <c r="G813" s="266"/>
      <c r="H813" s="266"/>
      <c r="I813" s="266"/>
      <c r="J813" s="267"/>
      <c r="K813" s="267"/>
      <c r="L813" s="267"/>
      <c r="M813" s="267"/>
      <c r="N813" s="252"/>
    </row>
    <row r="814" spans="1:18" s="251" customFormat="1" outlineLevel="2" x14ac:dyDescent="0.3">
      <c r="A814" s="251" t="s">
        <v>703</v>
      </c>
      <c r="B814" s="251">
        <v>12355146</v>
      </c>
      <c r="C814" s="304" t="s">
        <v>1559</v>
      </c>
      <c r="D814" s="304"/>
      <c r="E814" s="304"/>
      <c r="F814" s="304"/>
      <c r="J814" s="252"/>
      <c r="K814" s="252"/>
      <c r="L814" s="252"/>
      <c r="M814" s="252"/>
      <c r="N814" s="252"/>
    </row>
    <row r="815" spans="1:18" outlineLevel="2" x14ac:dyDescent="0.3">
      <c r="A815" s="266"/>
      <c r="B815" s="266"/>
      <c r="C815" s="271"/>
      <c r="D815" s="266"/>
      <c r="E815" s="266"/>
      <c r="F815" s="266"/>
      <c r="G815" s="266"/>
      <c r="H815" s="266"/>
      <c r="I815" s="266"/>
      <c r="J815" s="267"/>
      <c r="K815" s="267"/>
      <c r="L815" s="267"/>
      <c r="M815" s="267"/>
      <c r="N815" s="252"/>
    </row>
    <row r="816" spans="1:18" outlineLevel="2" x14ac:dyDescent="0.3">
      <c r="A816" s="307" t="s">
        <v>24</v>
      </c>
      <c r="B816" s="307" t="s">
        <v>25</v>
      </c>
      <c r="C816" s="317" t="s">
        <v>612</v>
      </c>
      <c r="D816" s="307" t="s">
        <v>613</v>
      </c>
      <c r="E816" s="307" t="s">
        <v>27</v>
      </c>
      <c r="F816" s="309" t="s">
        <v>28</v>
      </c>
      <c r="G816" s="309"/>
      <c r="H816" s="309" t="s">
        <v>614</v>
      </c>
      <c r="I816" s="309"/>
      <c r="J816" s="309"/>
      <c r="K816" s="315" t="s">
        <v>615</v>
      </c>
      <c r="L816" s="315" t="s">
        <v>616</v>
      </c>
      <c r="M816" s="315" t="s">
        <v>617</v>
      </c>
      <c r="N816" s="315" t="s">
        <v>618</v>
      </c>
      <c r="O816" s="307" t="s">
        <v>619</v>
      </c>
      <c r="P816" s="307" t="s">
        <v>36</v>
      </c>
      <c r="Q816" s="309" t="s">
        <v>32</v>
      </c>
      <c r="R816" s="309" t="s">
        <v>620</v>
      </c>
    </row>
    <row r="817" spans="1:18" outlineLevel="2" x14ac:dyDescent="0.3">
      <c r="A817" s="308"/>
      <c r="B817" s="308"/>
      <c r="C817" s="318"/>
      <c r="D817" s="308"/>
      <c r="E817" s="308"/>
      <c r="F817" s="253" t="s">
        <v>33</v>
      </c>
      <c r="G817" s="253" t="s">
        <v>34</v>
      </c>
      <c r="H817" s="253" t="s">
        <v>33</v>
      </c>
      <c r="I817" s="253" t="s">
        <v>34</v>
      </c>
      <c r="J817" s="255" t="s">
        <v>35</v>
      </c>
      <c r="K817" s="316"/>
      <c r="L817" s="316"/>
      <c r="M817" s="316"/>
      <c r="N817" s="316"/>
      <c r="O817" s="308"/>
      <c r="P817" s="308"/>
      <c r="Q817" s="309"/>
      <c r="R817" s="309"/>
    </row>
    <row r="818" spans="1:18" ht="27.6" outlineLevel="2" x14ac:dyDescent="0.3">
      <c r="A818" s="254" t="s">
        <v>37</v>
      </c>
      <c r="B818" s="254">
        <v>1</v>
      </c>
      <c r="C818" s="257" t="s">
        <v>1445</v>
      </c>
      <c r="D818" s="229"/>
      <c r="E818" s="269" t="s">
        <v>1560</v>
      </c>
      <c r="F818" s="229" t="s">
        <v>1561</v>
      </c>
      <c r="G818" s="230">
        <v>45716</v>
      </c>
      <c r="H818" s="144">
        <v>953</v>
      </c>
      <c r="I818" s="231">
        <v>45660</v>
      </c>
      <c r="J818" s="232">
        <v>470856.39</v>
      </c>
      <c r="K818" s="270"/>
      <c r="L818" s="270">
        <v>10068.620000000001</v>
      </c>
      <c r="M818" s="270"/>
      <c r="N818" s="270">
        <f t="shared" ref="N818:N821" si="65">+J818+K818+L818-M818</f>
        <v>480925.01</v>
      </c>
      <c r="O818" s="274" t="s">
        <v>708</v>
      </c>
      <c r="P818" s="274" t="s">
        <v>1002</v>
      </c>
      <c r="Q818" s="144"/>
      <c r="R818" s="144" t="s">
        <v>1562</v>
      </c>
    </row>
    <row r="819" spans="1:18" ht="27.6" outlineLevel="2" x14ac:dyDescent="0.3">
      <c r="A819" s="254"/>
      <c r="B819" s="254"/>
      <c r="C819" s="257" t="s">
        <v>1530</v>
      </c>
      <c r="D819" s="229"/>
      <c r="E819" s="269" t="s">
        <v>1560</v>
      </c>
      <c r="F819" s="229" t="s">
        <v>1563</v>
      </c>
      <c r="G819" s="230">
        <v>45740</v>
      </c>
      <c r="H819" s="144">
        <v>983</v>
      </c>
      <c r="I819" s="231">
        <v>45736</v>
      </c>
      <c r="J819" s="232">
        <v>545506.4</v>
      </c>
      <c r="K819" s="270"/>
      <c r="L819" s="270">
        <v>33772.959999999999</v>
      </c>
      <c r="M819" s="270"/>
      <c r="N819" s="270">
        <f t="shared" si="65"/>
        <v>579279.35999999999</v>
      </c>
      <c r="O819" s="274"/>
      <c r="P819" s="274"/>
      <c r="Q819" s="144"/>
      <c r="R819" s="144" t="s">
        <v>1564</v>
      </c>
    </row>
    <row r="820" spans="1:18" ht="27.6" outlineLevel="2" x14ac:dyDescent="0.3">
      <c r="A820" s="254"/>
      <c r="B820" s="254"/>
      <c r="C820" s="257" t="s">
        <v>1533</v>
      </c>
      <c r="D820" s="229"/>
      <c r="E820" s="269" t="s">
        <v>1560</v>
      </c>
      <c r="F820" s="229" t="s">
        <v>1565</v>
      </c>
      <c r="G820" s="230">
        <v>45740</v>
      </c>
      <c r="H820" s="144">
        <v>984</v>
      </c>
      <c r="I820" s="231">
        <v>45736</v>
      </c>
      <c r="J820" s="232">
        <v>446311.94</v>
      </c>
      <c r="K820" s="270"/>
      <c r="L820" s="270">
        <v>6638.06</v>
      </c>
      <c r="M820" s="270"/>
      <c r="N820" s="270">
        <f t="shared" si="65"/>
        <v>452950</v>
      </c>
      <c r="O820" s="274"/>
      <c r="P820" s="274"/>
      <c r="Q820" s="144"/>
      <c r="R820" s="144" t="s">
        <v>1566</v>
      </c>
    </row>
    <row r="821" spans="1:18" ht="27.6" outlineLevel="2" x14ac:dyDescent="0.3">
      <c r="A821" s="254"/>
      <c r="B821" s="254"/>
      <c r="C821" s="257" t="s">
        <v>1567</v>
      </c>
      <c r="D821" s="229"/>
      <c r="E821" s="269" t="s">
        <v>1560</v>
      </c>
      <c r="F821" s="229" t="s">
        <v>1568</v>
      </c>
      <c r="G821" s="230">
        <v>45740</v>
      </c>
      <c r="H821" s="144">
        <v>985</v>
      </c>
      <c r="I821" s="231">
        <v>45736</v>
      </c>
      <c r="J821" s="232">
        <v>52363.95</v>
      </c>
      <c r="K821" s="270"/>
      <c r="L821" s="270">
        <v>778.82</v>
      </c>
      <c r="M821" s="270"/>
      <c r="N821" s="270">
        <f t="shared" si="65"/>
        <v>53142.77</v>
      </c>
      <c r="O821" s="274"/>
      <c r="P821" s="274"/>
      <c r="Q821" s="144"/>
      <c r="R821" s="144" t="s">
        <v>1569</v>
      </c>
    </row>
    <row r="822" spans="1:18" outlineLevel="2" x14ac:dyDescent="0.3">
      <c r="A822" s="233"/>
      <c r="B822" s="233"/>
      <c r="C822" s="234"/>
      <c r="D822" s="235"/>
      <c r="E822" s="236"/>
      <c r="F822" s="235"/>
      <c r="G822" s="237"/>
      <c r="H822" s="238"/>
      <c r="I822" s="239"/>
      <c r="J822" s="240"/>
      <c r="K822" s="241"/>
      <c r="L822" s="241"/>
      <c r="M822" s="241"/>
      <c r="N822" s="241"/>
    </row>
    <row r="823" spans="1:18" outlineLevel="2" x14ac:dyDescent="0.3">
      <c r="A823" s="319" t="s">
        <v>132</v>
      </c>
      <c r="B823" s="320"/>
      <c r="C823" s="320"/>
      <c r="D823" s="320"/>
      <c r="E823" s="320"/>
      <c r="F823" s="320"/>
      <c r="G823" s="320"/>
      <c r="H823" s="320"/>
      <c r="I823" s="320"/>
      <c r="J823" s="320"/>
      <c r="K823" s="320"/>
      <c r="L823" s="320"/>
      <c r="M823" s="321"/>
      <c r="N823" s="242">
        <f>SUM(N818:N821)</f>
        <v>1566297.1400000001</v>
      </c>
    </row>
    <row r="824" spans="1:18" outlineLevel="2" x14ac:dyDescent="0.3">
      <c r="A824" s="266"/>
      <c r="B824" s="266"/>
      <c r="C824" s="271"/>
      <c r="D824" s="266"/>
      <c r="E824" s="266"/>
      <c r="F824" s="266"/>
      <c r="G824" s="266"/>
      <c r="H824" s="266"/>
      <c r="I824" s="266"/>
      <c r="J824" s="267"/>
      <c r="K824" s="267"/>
      <c r="L824" s="267"/>
      <c r="M824" s="267"/>
      <c r="N824" s="252"/>
    </row>
    <row r="825" spans="1:18" s="251" customFormat="1" ht="13.8" customHeight="1" outlineLevel="2" x14ac:dyDescent="0.3">
      <c r="A825" s="251" t="s">
        <v>703</v>
      </c>
      <c r="B825" s="251">
        <v>12355150</v>
      </c>
      <c r="C825" s="304" t="s">
        <v>1570</v>
      </c>
      <c r="D825" s="304"/>
      <c r="E825" s="304"/>
      <c r="F825" s="304"/>
      <c r="G825" s="304"/>
      <c r="H825" s="304"/>
      <c r="I825" s="304"/>
      <c r="J825" s="304"/>
      <c r="K825" s="304"/>
      <c r="L825" s="304"/>
      <c r="M825" s="304"/>
      <c r="N825" s="304"/>
      <c r="O825" s="304"/>
      <c r="P825" s="304"/>
      <c r="Q825" s="304"/>
      <c r="R825" s="304"/>
    </row>
    <row r="826" spans="1:18" outlineLevel="2" x14ac:dyDescent="0.3">
      <c r="A826" s="266"/>
      <c r="B826" s="266"/>
      <c r="C826" s="271"/>
      <c r="D826" s="266"/>
      <c r="E826" s="266"/>
      <c r="F826" s="266"/>
      <c r="G826" s="266"/>
      <c r="H826" s="266"/>
      <c r="I826" s="266"/>
      <c r="J826" s="267"/>
      <c r="K826" s="267"/>
      <c r="L826" s="267"/>
      <c r="M826" s="267"/>
      <c r="N826" s="252"/>
    </row>
    <row r="827" spans="1:18" outlineLevel="2" x14ac:dyDescent="0.3">
      <c r="A827" s="307" t="s">
        <v>24</v>
      </c>
      <c r="B827" s="307" t="s">
        <v>25</v>
      </c>
      <c r="C827" s="317" t="s">
        <v>612</v>
      </c>
      <c r="D827" s="307" t="s">
        <v>613</v>
      </c>
      <c r="E827" s="307" t="s">
        <v>27</v>
      </c>
      <c r="F827" s="309" t="s">
        <v>28</v>
      </c>
      <c r="G827" s="309"/>
      <c r="H827" s="309" t="s">
        <v>614</v>
      </c>
      <c r="I827" s="309"/>
      <c r="J827" s="309"/>
      <c r="K827" s="315" t="s">
        <v>615</v>
      </c>
      <c r="L827" s="315" t="s">
        <v>616</v>
      </c>
      <c r="M827" s="315" t="s">
        <v>617</v>
      </c>
      <c r="N827" s="315" t="s">
        <v>618</v>
      </c>
      <c r="O827" s="307" t="s">
        <v>619</v>
      </c>
      <c r="P827" s="307" t="s">
        <v>36</v>
      </c>
      <c r="Q827" s="309" t="s">
        <v>32</v>
      </c>
      <c r="R827" s="309" t="s">
        <v>620</v>
      </c>
    </row>
    <row r="828" spans="1:18" outlineLevel="2" x14ac:dyDescent="0.3">
      <c r="A828" s="308"/>
      <c r="B828" s="308"/>
      <c r="C828" s="318"/>
      <c r="D828" s="308"/>
      <c r="E828" s="308"/>
      <c r="F828" s="253" t="s">
        <v>33</v>
      </c>
      <c r="G828" s="253" t="s">
        <v>34</v>
      </c>
      <c r="H828" s="253" t="s">
        <v>33</v>
      </c>
      <c r="I828" s="253" t="s">
        <v>34</v>
      </c>
      <c r="J828" s="255" t="s">
        <v>35</v>
      </c>
      <c r="K828" s="316"/>
      <c r="L828" s="316"/>
      <c r="M828" s="316"/>
      <c r="N828" s="316"/>
      <c r="O828" s="308"/>
      <c r="P828" s="308"/>
      <c r="Q828" s="309"/>
      <c r="R828" s="309"/>
    </row>
    <row r="829" spans="1:18" ht="27.6" outlineLevel="2" x14ac:dyDescent="0.3">
      <c r="A829" s="254" t="s">
        <v>37</v>
      </c>
      <c r="B829" s="254">
        <v>1</v>
      </c>
      <c r="C829" s="273" t="s">
        <v>1364</v>
      </c>
      <c r="D829" s="273"/>
      <c r="E829" s="274" t="s">
        <v>1571</v>
      </c>
      <c r="F829" s="229" t="s">
        <v>1572</v>
      </c>
      <c r="G829" s="230">
        <v>45716</v>
      </c>
      <c r="H829" s="144">
        <v>39</v>
      </c>
      <c r="I829" s="231">
        <v>45678</v>
      </c>
      <c r="J829" s="232">
        <v>1662213.82</v>
      </c>
      <c r="K829" s="270"/>
      <c r="L829" s="270">
        <v>35544.19</v>
      </c>
      <c r="M829" s="270"/>
      <c r="N829" s="270">
        <f t="shared" ref="N829:N831" si="66">+J829+K829+L829-M829</f>
        <v>1697758.01</v>
      </c>
      <c r="O829" s="274" t="s">
        <v>708</v>
      </c>
      <c r="P829" s="274" t="s">
        <v>1002</v>
      </c>
      <c r="Q829" s="144"/>
      <c r="R829" s="144" t="s">
        <v>1573</v>
      </c>
    </row>
    <row r="830" spans="1:18" ht="27.6" outlineLevel="2" x14ac:dyDescent="0.3">
      <c r="A830" s="254"/>
      <c r="B830" s="254"/>
      <c r="C830" s="273" t="s">
        <v>1400</v>
      </c>
      <c r="D830" s="273"/>
      <c r="E830" s="274" t="s">
        <v>1571</v>
      </c>
      <c r="F830" s="229" t="s">
        <v>1574</v>
      </c>
      <c r="G830" s="230">
        <v>45716</v>
      </c>
      <c r="H830" s="144">
        <v>40</v>
      </c>
      <c r="I830" s="231">
        <v>45678</v>
      </c>
      <c r="J830" s="232">
        <v>368646.99</v>
      </c>
      <c r="K830" s="270"/>
      <c r="L830" s="270">
        <v>7883.01</v>
      </c>
      <c r="M830" s="270"/>
      <c r="N830" s="270">
        <f t="shared" si="66"/>
        <v>376530</v>
      </c>
      <c r="O830" s="274"/>
      <c r="P830" s="274"/>
      <c r="Q830" s="144"/>
      <c r="R830" s="144" t="s">
        <v>1575</v>
      </c>
    </row>
    <row r="831" spans="1:18" ht="27.6" outlineLevel="2" x14ac:dyDescent="0.3">
      <c r="A831" s="254"/>
      <c r="B831" s="254"/>
      <c r="C831" s="273" t="s">
        <v>1576</v>
      </c>
      <c r="D831" s="273"/>
      <c r="E831" s="274" t="s">
        <v>1571</v>
      </c>
      <c r="F831" s="229" t="s">
        <v>1577</v>
      </c>
      <c r="G831" s="230">
        <v>45740</v>
      </c>
      <c r="H831" s="144">
        <v>44</v>
      </c>
      <c r="I831" s="231">
        <v>45726</v>
      </c>
      <c r="J831" s="232">
        <v>1125809.53</v>
      </c>
      <c r="K831" s="270"/>
      <c r="L831" s="270">
        <v>24074.28</v>
      </c>
      <c r="M831" s="270"/>
      <c r="N831" s="270">
        <f t="shared" si="66"/>
        <v>1149883.81</v>
      </c>
      <c r="O831" s="274"/>
      <c r="P831" s="274"/>
      <c r="Q831" s="144"/>
      <c r="R831" s="144" t="s">
        <v>1578</v>
      </c>
    </row>
    <row r="832" spans="1:18" outlineLevel="2" x14ac:dyDescent="0.3">
      <c r="A832" s="233"/>
      <c r="B832" s="233"/>
      <c r="C832" s="234"/>
      <c r="D832" s="235"/>
      <c r="E832" s="236"/>
      <c r="F832" s="235"/>
      <c r="G832" s="237"/>
      <c r="H832" s="238"/>
      <c r="I832" s="239"/>
      <c r="J832" s="240"/>
      <c r="K832" s="241"/>
      <c r="L832" s="241"/>
      <c r="M832" s="241"/>
      <c r="N832" s="241"/>
    </row>
    <row r="833" spans="1:18" outlineLevel="2" x14ac:dyDescent="0.3">
      <c r="A833" s="319" t="s">
        <v>132</v>
      </c>
      <c r="B833" s="320"/>
      <c r="C833" s="320"/>
      <c r="D833" s="320"/>
      <c r="E833" s="320"/>
      <c r="F833" s="320"/>
      <c r="G833" s="320"/>
      <c r="H833" s="320"/>
      <c r="I833" s="320"/>
      <c r="J833" s="320"/>
      <c r="K833" s="320"/>
      <c r="L833" s="320"/>
      <c r="M833" s="321"/>
      <c r="N833" s="242">
        <f>SUM(N829:N831)</f>
        <v>3224171.8200000003</v>
      </c>
    </row>
    <row r="834" spans="1:18" outlineLevel="2" x14ac:dyDescent="0.3">
      <c r="A834" s="266"/>
      <c r="B834" s="266"/>
      <c r="C834" s="271"/>
      <c r="D834" s="266"/>
      <c r="E834" s="266"/>
      <c r="F834" s="266"/>
      <c r="G834" s="266"/>
      <c r="H834" s="266"/>
      <c r="I834" s="266"/>
      <c r="J834" s="267"/>
      <c r="K834" s="267"/>
      <c r="L834" s="267"/>
      <c r="M834" s="267"/>
      <c r="N834" s="252"/>
    </row>
    <row r="835" spans="1:18" s="251" customFormat="1" ht="13.8" customHeight="1" outlineLevel="2" x14ac:dyDescent="0.3">
      <c r="A835" s="251" t="s">
        <v>703</v>
      </c>
      <c r="B835" s="251">
        <v>12355152</v>
      </c>
      <c r="C835" s="304" t="s">
        <v>1579</v>
      </c>
      <c r="D835" s="304"/>
      <c r="E835" s="304"/>
      <c r="F835" s="304"/>
      <c r="G835" s="304"/>
      <c r="H835" s="304"/>
      <c r="I835" s="304"/>
      <c r="J835" s="304"/>
      <c r="K835" s="304"/>
      <c r="L835" s="304"/>
      <c r="M835" s="304"/>
      <c r="N835" s="304"/>
      <c r="O835" s="304"/>
      <c r="P835" s="304"/>
      <c r="Q835" s="304"/>
      <c r="R835" s="304"/>
    </row>
    <row r="836" spans="1:18" outlineLevel="2" x14ac:dyDescent="0.3">
      <c r="A836" s="266"/>
      <c r="B836" s="266"/>
      <c r="C836" s="271"/>
      <c r="D836" s="266"/>
      <c r="E836" s="266"/>
      <c r="F836" s="266"/>
      <c r="G836" s="266"/>
      <c r="H836" s="266"/>
      <c r="I836" s="266"/>
      <c r="J836" s="267"/>
      <c r="K836" s="267"/>
      <c r="L836" s="267"/>
      <c r="M836" s="267"/>
      <c r="N836" s="252"/>
    </row>
    <row r="837" spans="1:18" outlineLevel="2" x14ac:dyDescent="0.3">
      <c r="A837" s="307" t="s">
        <v>24</v>
      </c>
      <c r="B837" s="307" t="s">
        <v>25</v>
      </c>
      <c r="C837" s="317" t="s">
        <v>612</v>
      </c>
      <c r="D837" s="307" t="s">
        <v>613</v>
      </c>
      <c r="E837" s="307" t="s">
        <v>27</v>
      </c>
      <c r="F837" s="309" t="s">
        <v>28</v>
      </c>
      <c r="G837" s="309"/>
      <c r="H837" s="309" t="s">
        <v>614</v>
      </c>
      <c r="I837" s="309"/>
      <c r="J837" s="309"/>
      <c r="K837" s="315" t="s">
        <v>615</v>
      </c>
      <c r="L837" s="315" t="s">
        <v>616</v>
      </c>
      <c r="M837" s="315" t="s">
        <v>617</v>
      </c>
      <c r="N837" s="315" t="s">
        <v>618</v>
      </c>
      <c r="O837" s="307" t="s">
        <v>619</v>
      </c>
      <c r="P837" s="307" t="s">
        <v>36</v>
      </c>
      <c r="Q837" s="309" t="s">
        <v>32</v>
      </c>
      <c r="R837" s="309" t="s">
        <v>620</v>
      </c>
    </row>
    <row r="838" spans="1:18" outlineLevel="2" x14ac:dyDescent="0.3">
      <c r="A838" s="308"/>
      <c r="B838" s="308"/>
      <c r="C838" s="318"/>
      <c r="D838" s="308"/>
      <c r="E838" s="308"/>
      <c r="F838" s="253" t="s">
        <v>33</v>
      </c>
      <c r="G838" s="253" t="s">
        <v>34</v>
      </c>
      <c r="H838" s="253" t="s">
        <v>33</v>
      </c>
      <c r="I838" s="253" t="s">
        <v>34</v>
      </c>
      <c r="J838" s="255" t="s">
        <v>35</v>
      </c>
      <c r="K838" s="316"/>
      <c r="L838" s="316"/>
      <c r="M838" s="316"/>
      <c r="N838" s="316"/>
      <c r="O838" s="308"/>
      <c r="P838" s="308"/>
      <c r="Q838" s="309"/>
      <c r="R838" s="309"/>
    </row>
    <row r="839" spans="1:18" ht="27.6" outlineLevel="2" x14ac:dyDescent="0.3">
      <c r="A839" s="254" t="s">
        <v>37</v>
      </c>
      <c r="B839" s="254">
        <v>1</v>
      </c>
      <c r="C839" s="257" t="s">
        <v>1580</v>
      </c>
      <c r="D839" s="229"/>
      <c r="E839" s="274" t="s">
        <v>1396</v>
      </c>
      <c r="F839" s="229" t="s">
        <v>1581</v>
      </c>
      <c r="G839" s="230">
        <v>45743</v>
      </c>
      <c r="H839" s="144" t="s">
        <v>1582</v>
      </c>
      <c r="I839" s="231">
        <v>45742</v>
      </c>
      <c r="J839" s="232">
        <v>156379.82</v>
      </c>
      <c r="K839" s="270"/>
      <c r="L839" s="270">
        <v>3343.97</v>
      </c>
      <c r="M839" s="270"/>
      <c r="N839" s="270">
        <f t="shared" ref="N839:N841" si="67">+J839+K839+L839-M839</f>
        <v>159723.79</v>
      </c>
      <c r="O839" s="274" t="s">
        <v>708</v>
      </c>
      <c r="P839" s="274" t="s">
        <v>1002</v>
      </c>
      <c r="Q839" s="144"/>
      <c r="R839" s="144" t="s">
        <v>1583</v>
      </c>
    </row>
    <row r="840" spans="1:18" ht="27.6" outlineLevel="2" x14ac:dyDescent="0.3">
      <c r="A840" s="254"/>
      <c r="B840" s="254"/>
      <c r="C840" s="257" t="s">
        <v>1584</v>
      </c>
      <c r="D840" s="229"/>
      <c r="E840" s="274" t="s">
        <v>1396</v>
      </c>
      <c r="F840" s="229" t="s">
        <v>1585</v>
      </c>
      <c r="G840" s="230">
        <v>45743</v>
      </c>
      <c r="H840" s="144" t="s">
        <v>1586</v>
      </c>
      <c r="I840" s="231">
        <v>45743</v>
      </c>
      <c r="J840" s="232">
        <v>194153.66</v>
      </c>
      <c r="K840" s="270"/>
      <c r="L840" s="270">
        <v>4151.71</v>
      </c>
      <c r="M840" s="270"/>
      <c r="N840" s="270">
        <f t="shared" si="67"/>
        <v>198305.37</v>
      </c>
      <c r="O840" s="274"/>
      <c r="P840" s="274"/>
      <c r="Q840" s="144"/>
      <c r="R840" s="144" t="s">
        <v>1587</v>
      </c>
    </row>
    <row r="841" spans="1:18" ht="27.6" outlineLevel="2" x14ac:dyDescent="0.3">
      <c r="A841" s="254"/>
      <c r="B841" s="254"/>
      <c r="C841" s="257" t="s">
        <v>1132</v>
      </c>
      <c r="D841" s="229"/>
      <c r="E841" s="274" t="s">
        <v>1396</v>
      </c>
      <c r="F841" s="229" t="s">
        <v>1588</v>
      </c>
      <c r="G841" s="230">
        <v>45743</v>
      </c>
      <c r="H841" s="144" t="s">
        <v>1589</v>
      </c>
      <c r="I841" s="231">
        <v>45742</v>
      </c>
      <c r="J841" s="232">
        <v>49895.32</v>
      </c>
      <c r="K841" s="270"/>
      <c r="L841" s="270">
        <v>1066.95</v>
      </c>
      <c r="M841" s="270"/>
      <c r="N841" s="270">
        <f t="shared" si="67"/>
        <v>50962.27</v>
      </c>
      <c r="O841" s="274"/>
      <c r="P841" s="274"/>
      <c r="Q841" s="144"/>
      <c r="R841" s="144" t="s">
        <v>1590</v>
      </c>
    </row>
    <row r="842" spans="1:18" outlineLevel="2" x14ac:dyDescent="0.3">
      <c r="A842" s="233"/>
      <c r="B842" s="233"/>
      <c r="C842" s="234"/>
      <c r="D842" s="235"/>
      <c r="E842" s="236"/>
      <c r="F842" s="235"/>
      <c r="G842" s="237"/>
      <c r="H842" s="238"/>
      <c r="I842" s="239"/>
      <c r="J842" s="240"/>
      <c r="K842" s="241"/>
      <c r="L842" s="241"/>
      <c r="M842" s="241"/>
      <c r="N842" s="241"/>
    </row>
    <row r="843" spans="1:18" outlineLevel="2" x14ac:dyDescent="0.3">
      <c r="A843" s="319" t="s">
        <v>132</v>
      </c>
      <c r="B843" s="320"/>
      <c r="C843" s="320"/>
      <c r="D843" s="320"/>
      <c r="E843" s="320"/>
      <c r="F843" s="320"/>
      <c r="G843" s="320"/>
      <c r="H843" s="320"/>
      <c r="I843" s="320"/>
      <c r="J843" s="320"/>
      <c r="K843" s="320"/>
      <c r="L843" s="320"/>
      <c r="M843" s="321"/>
      <c r="N843" s="242">
        <f>SUM(N839:N841)</f>
        <v>408991.43000000005</v>
      </c>
    </row>
    <row r="844" spans="1:18" outlineLevel="2" x14ac:dyDescent="0.3">
      <c r="A844" s="266"/>
      <c r="B844" s="266"/>
      <c r="C844" s="271"/>
      <c r="D844" s="266"/>
      <c r="E844" s="266"/>
      <c r="F844" s="266"/>
      <c r="G844" s="266"/>
      <c r="H844" s="266"/>
      <c r="I844" s="266"/>
      <c r="J844" s="267"/>
      <c r="K844" s="267"/>
      <c r="L844" s="267"/>
      <c r="M844" s="267"/>
      <c r="N844" s="252"/>
    </row>
    <row r="845" spans="1:18" s="251" customFormat="1" ht="36" customHeight="1" outlineLevel="2" x14ac:dyDescent="0.3">
      <c r="A845" s="251" t="s">
        <v>703</v>
      </c>
      <c r="B845" s="251">
        <v>12355156</v>
      </c>
      <c r="C845" s="304" t="s">
        <v>1591</v>
      </c>
      <c r="D845" s="304"/>
      <c r="E845" s="304"/>
      <c r="F845" s="304"/>
      <c r="G845" s="304"/>
      <c r="H845" s="304"/>
      <c r="I845" s="304"/>
      <c r="J845" s="304"/>
      <c r="K845" s="304"/>
      <c r="L845" s="304"/>
      <c r="M845" s="304"/>
      <c r="N845" s="304"/>
      <c r="O845" s="304"/>
      <c r="P845" s="304"/>
      <c r="Q845" s="304"/>
      <c r="R845" s="304"/>
    </row>
    <row r="846" spans="1:18" outlineLevel="2" x14ac:dyDescent="0.3">
      <c r="A846" s="266"/>
      <c r="B846" s="266"/>
      <c r="C846" s="271"/>
      <c r="D846" s="266"/>
      <c r="E846" s="266"/>
      <c r="F846" s="266"/>
      <c r="G846" s="266"/>
      <c r="H846" s="266"/>
      <c r="I846" s="266"/>
      <c r="J846" s="267"/>
      <c r="K846" s="267"/>
      <c r="L846" s="267"/>
      <c r="M846" s="267"/>
      <c r="N846" s="252"/>
    </row>
    <row r="847" spans="1:18" outlineLevel="2" x14ac:dyDescent="0.3">
      <c r="A847" s="307" t="s">
        <v>24</v>
      </c>
      <c r="B847" s="307" t="s">
        <v>25</v>
      </c>
      <c r="C847" s="317" t="s">
        <v>612</v>
      </c>
      <c r="D847" s="307" t="s">
        <v>613</v>
      </c>
      <c r="E847" s="307" t="s">
        <v>27</v>
      </c>
      <c r="F847" s="309" t="s">
        <v>28</v>
      </c>
      <c r="G847" s="309"/>
      <c r="H847" s="309" t="s">
        <v>614</v>
      </c>
      <c r="I847" s="309"/>
      <c r="J847" s="309"/>
      <c r="K847" s="315" t="s">
        <v>615</v>
      </c>
      <c r="L847" s="315" t="s">
        <v>616</v>
      </c>
      <c r="M847" s="315" t="s">
        <v>617</v>
      </c>
      <c r="N847" s="315" t="s">
        <v>618</v>
      </c>
      <c r="O847" s="307" t="s">
        <v>619</v>
      </c>
      <c r="P847" s="307" t="s">
        <v>36</v>
      </c>
      <c r="Q847" s="309" t="s">
        <v>32</v>
      </c>
      <c r="R847" s="309" t="s">
        <v>620</v>
      </c>
    </row>
    <row r="848" spans="1:18" outlineLevel="2" x14ac:dyDescent="0.3">
      <c r="A848" s="308"/>
      <c r="B848" s="308"/>
      <c r="C848" s="318"/>
      <c r="D848" s="308"/>
      <c r="E848" s="308"/>
      <c r="F848" s="253" t="s">
        <v>33</v>
      </c>
      <c r="G848" s="253" t="s">
        <v>34</v>
      </c>
      <c r="H848" s="253" t="s">
        <v>33</v>
      </c>
      <c r="I848" s="253" t="s">
        <v>34</v>
      </c>
      <c r="J848" s="255" t="s">
        <v>35</v>
      </c>
      <c r="K848" s="316"/>
      <c r="L848" s="316"/>
      <c r="M848" s="316"/>
      <c r="N848" s="316"/>
      <c r="O848" s="308"/>
      <c r="P848" s="308"/>
      <c r="Q848" s="309"/>
      <c r="R848" s="309"/>
    </row>
    <row r="849" spans="1:18" ht="27.6" outlineLevel="2" x14ac:dyDescent="0.3">
      <c r="A849" s="254" t="s">
        <v>37</v>
      </c>
      <c r="B849" s="254">
        <v>1</v>
      </c>
      <c r="C849" s="273" t="s">
        <v>1400</v>
      </c>
      <c r="D849" s="273"/>
      <c r="E849" s="269" t="s">
        <v>1592</v>
      </c>
      <c r="F849" s="229" t="s">
        <v>1593</v>
      </c>
      <c r="G849" s="230">
        <v>45680</v>
      </c>
      <c r="H849" s="144" t="s">
        <v>1594</v>
      </c>
      <c r="I849" s="231">
        <v>45671</v>
      </c>
      <c r="J849" s="232">
        <v>1523124.81</v>
      </c>
      <c r="K849" s="270"/>
      <c r="L849" s="270">
        <v>7583.92</v>
      </c>
      <c r="M849" s="270"/>
      <c r="N849" s="270">
        <f t="shared" ref="N849:N880" si="68">+J849+K849+L849-M849</f>
        <v>1530708.73</v>
      </c>
      <c r="O849" s="274" t="s">
        <v>708</v>
      </c>
      <c r="P849" s="274" t="s">
        <v>1002</v>
      </c>
      <c r="Q849" s="144"/>
      <c r="R849" s="144" t="s">
        <v>1595</v>
      </c>
    </row>
    <row r="850" spans="1:18" ht="27.6" outlineLevel="2" x14ac:dyDescent="0.3">
      <c r="A850" s="254"/>
      <c r="B850" s="254"/>
      <c r="C850" s="273" t="s">
        <v>1596</v>
      </c>
      <c r="D850" s="273"/>
      <c r="E850" s="269" t="s">
        <v>1592</v>
      </c>
      <c r="F850" s="229" t="s">
        <v>1597</v>
      </c>
      <c r="G850" s="230">
        <v>45680</v>
      </c>
      <c r="H850" s="144" t="s">
        <v>1598</v>
      </c>
      <c r="I850" s="231">
        <v>45671</v>
      </c>
      <c r="J850" s="232">
        <v>5194143.53</v>
      </c>
      <c r="K850" s="270"/>
      <c r="L850" s="270">
        <v>30304.22</v>
      </c>
      <c r="M850" s="270"/>
      <c r="N850" s="270">
        <f t="shared" si="68"/>
        <v>5224447.75</v>
      </c>
      <c r="O850" s="274"/>
      <c r="P850" s="274"/>
      <c r="Q850" s="144"/>
      <c r="R850" s="144" t="s">
        <v>1599</v>
      </c>
    </row>
    <row r="851" spans="1:18" ht="27.6" outlineLevel="2" x14ac:dyDescent="0.3">
      <c r="A851" s="254"/>
      <c r="B851" s="254"/>
      <c r="C851" s="273" t="s">
        <v>1600</v>
      </c>
      <c r="D851" s="273"/>
      <c r="E851" s="269" t="s">
        <v>1592</v>
      </c>
      <c r="F851" s="229" t="s">
        <v>1601</v>
      </c>
      <c r="G851" s="230">
        <v>45680</v>
      </c>
      <c r="H851" s="144" t="s">
        <v>1602</v>
      </c>
      <c r="I851" s="231">
        <v>45671</v>
      </c>
      <c r="J851" s="232">
        <v>1619947.06</v>
      </c>
      <c r="K851" s="270"/>
      <c r="L851" s="270">
        <v>18344.71</v>
      </c>
      <c r="M851" s="270"/>
      <c r="N851" s="270">
        <f t="shared" si="68"/>
        <v>1638291.77</v>
      </c>
      <c r="O851" s="274"/>
      <c r="P851" s="274"/>
      <c r="Q851" s="144"/>
      <c r="R851" s="144" t="s">
        <v>1603</v>
      </c>
    </row>
    <row r="852" spans="1:18" ht="27.6" outlineLevel="2" x14ac:dyDescent="0.3">
      <c r="A852" s="254"/>
      <c r="B852" s="254"/>
      <c r="C852" s="273" t="s">
        <v>1604</v>
      </c>
      <c r="D852" s="273"/>
      <c r="E852" s="269" t="s">
        <v>1592</v>
      </c>
      <c r="F852" s="229" t="s">
        <v>1605</v>
      </c>
      <c r="G852" s="230">
        <v>45687</v>
      </c>
      <c r="H852" s="144" t="s">
        <v>1606</v>
      </c>
      <c r="I852" s="231">
        <v>45685</v>
      </c>
      <c r="J852" s="232">
        <v>4956151.01</v>
      </c>
      <c r="K852" s="270"/>
      <c r="L852" s="270">
        <v>21455.200000000001</v>
      </c>
      <c r="M852" s="270"/>
      <c r="N852" s="270">
        <f t="shared" si="68"/>
        <v>4977606.21</v>
      </c>
      <c r="O852" s="274"/>
      <c r="P852" s="274"/>
      <c r="Q852" s="144"/>
      <c r="R852" s="144" t="s">
        <v>1607</v>
      </c>
    </row>
    <row r="853" spans="1:18" ht="27.6" outlineLevel="2" x14ac:dyDescent="0.3">
      <c r="A853" s="254"/>
      <c r="B853" s="254"/>
      <c r="C853" s="273" t="s">
        <v>1608</v>
      </c>
      <c r="D853" s="273"/>
      <c r="E853" s="269" t="s">
        <v>1609</v>
      </c>
      <c r="F853" s="229" t="s">
        <v>1610</v>
      </c>
      <c r="G853" s="230">
        <v>45722</v>
      </c>
      <c r="H853" s="144">
        <v>172</v>
      </c>
      <c r="I853" s="231">
        <v>45702</v>
      </c>
      <c r="J853" s="232">
        <v>13576506.390000001</v>
      </c>
      <c r="K853" s="270"/>
      <c r="L853" s="270">
        <v>58772.75</v>
      </c>
      <c r="M853" s="270"/>
      <c r="N853" s="270">
        <f t="shared" si="68"/>
        <v>13635279.140000001</v>
      </c>
      <c r="O853" s="274"/>
      <c r="P853" s="274"/>
      <c r="Q853" s="144"/>
      <c r="R853" s="144" t="s">
        <v>1611</v>
      </c>
    </row>
    <row r="854" spans="1:18" ht="27.6" outlineLevel="2" x14ac:dyDescent="0.3">
      <c r="A854" s="254"/>
      <c r="B854" s="254"/>
      <c r="C854" s="273" t="s">
        <v>1380</v>
      </c>
      <c r="D854" s="273"/>
      <c r="E854" s="269" t="s">
        <v>1609</v>
      </c>
      <c r="F854" s="229" t="s">
        <v>1612</v>
      </c>
      <c r="G854" s="230">
        <v>45726</v>
      </c>
      <c r="H854" s="144">
        <v>179</v>
      </c>
      <c r="I854" s="231">
        <v>45720</v>
      </c>
      <c r="J854" s="232">
        <v>1880734.17</v>
      </c>
      <c r="K854" s="270"/>
      <c r="L854" s="270">
        <v>8141.71</v>
      </c>
      <c r="M854" s="270"/>
      <c r="N854" s="270">
        <f t="shared" si="68"/>
        <v>1888875.88</v>
      </c>
      <c r="O854" s="274"/>
      <c r="P854" s="274"/>
      <c r="Q854" s="144"/>
      <c r="R854" s="144" t="s">
        <v>1613</v>
      </c>
    </row>
    <row r="855" spans="1:18" ht="27.6" outlineLevel="2" x14ac:dyDescent="0.3">
      <c r="A855" s="254"/>
      <c r="B855" s="254"/>
      <c r="C855" s="273" t="s">
        <v>1614</v>
      </c>
      <c r="D855" s="273"/>
      <c r="E855" s="269" t="s">
        <v>1609</v>
      </c>
      <c r="F855" s="229" t="s">
        <v>1615</v>
      </c>
      <c r="G855" s="230">
        <v>45868</v>
      </c>
      <c r="H855" s="144">
        <v>206</v>
      </c>
      <c r="I855" s="231">
        <v>45852</v>
      </c>
      <c r="J855" s="232">
        <v>2261956.61</v>
      </c>
      <c r="K855" s="270"/>
      <c r="L855" s="270">
        <v>9792.02</v>
      </c>
      <c r="M855" s="270"/>
      <c r="N855" s="270">
        <f t="shared" si="68"/>
        <v>2271748.63</v>
      </c>
      <c r="O855" s="274"/>
      <c r="P855" s="274"/>
      <c r="Q855" s="144"/>
      <c r="R855" s="144" t="s">
        <v>1616</v>
      </c>
    </row>
    <row r="856" spans="1:18" ht="27.6" outlineLevel="2" x14ac:dyDescent="0.3">
      <c r="A856" s="254"/>
      <c r="B856" s="254"/>
      <c r="C856" s="273" t="s">
        <v>1617</v>
      </c>
      <c r="D856" s="273"/>
      <c r="E856" s="269" t="s">
        <v>785</v>
      </c>
      <c r="F856" s="229" t="s">
        <v>1618</v>
      </c>
      <c r="G856" s="230">
        <v>45680</v>
      </c>
      <c r="H856" s="144">
        <v>912</v>
      </c>
      <c r="I856" s="231">
        <v>45671</v>
      </c>
      <c r="J856" s="232">
        <v>1949404.76</v>
      </c>
      <c r="K856" s="270"/>
      <c r="L856" s="270">
        <v>11980.36</v>
      </c>
      <c r="M856" s="270"/>
      <c r="N856" s="270">
        <f t="shared" si="68"/>
        <v>1961385.12</v>
      </c>
      <c r="O856" s="274"/>
      <c r="P856" s="274"/>
      <c r="Q856" s="144"/>
      <c r="R856" s="144" t="s">
        <v>1619</v>
      </c>
    </row>
    <row r="857" spans="1:18" ht="27.6" outlineLevel="2" x14ac:dyDescent="0.3">
      <c r="A857" s="254"/>
      <c r="B857" s="254"/>
      <c r="C857" s="273" t="s">
        <v>1620</v>
      </c>
      <c r="D857" s="273"/>
      <c r="E857" s="269" t="s">
        <v>785</v>
      </c>
      <c r="F857" s="229" t="s">
        <v>1621</v>
      </c>
      <c r="G857" s="230">
        <v>45680</v>
      </c>
      <c r="H857" s="144">
        <v>915</v>
      </c>
      <c r="I857" s="231">
        <v>45672</v>
      </c>
      <c r="J857" s="232">
        <v>4327066.79</v>
      </c>
      <c r="K857" s="270"/>
      <c r="L857" s="270">
        <v>25245.43</v>
      </c>
      <c r="M857" s="270"/>
      <c r="N857" s="270">
        <f t="shared" si="68"/>
        <v>4352312.22</v>
      </c>
      <c r="O857" s="274"/>
      <c r="P857" s="274"/>
      <c r="Q857" s="144"/>
      <c r="R857" s="144" t="s">
        <v>1622</v>
      </c>
    </row>
    <row r="858" spans="1:18" ht="27.6" outlineLevel="2" x14ac:dyDescent="0.3">
      <c r="A858" s="254"/>
      <c r="B858" s="254"/>
      <c r="C858" s="273" t="s">
        <v>1604</v>
      </c>
      <c r="D858" s="273"/>
      <c r="E858" s="269" t="s">
        <v>785</v>
      </c>
      <c r="F858" s="229" t="s">
        <v>1623</v>
      </c>
      <c r="G858" s="230">
        <v>45680</v>
      </c>
      <c r="H858" s="144">
        <v>916</v>
      </c>
      <c r="I858" s="231">
        <v>45672</v>
      </c>
      <c r="J858" s="232">
        <v>2503946.3199999998</v>
      </c>
      <c r="K858" s="270"/>
      <c r="L858" s="270">
        <v>14608.79</v>
      </c>
      <c r="M858" s="270"/>
      <c r="N858" s="270">
        <f t="shared" si="68"/>
        <v>2518555.11</v>
      </c>
      <c r="O858" s="274"/>
      <c r="P858" s="274"/>
      <c r="Q858" s="144"/>
      <c r="R858" s="144" t="s">
        <v>1624</v>
      </c>
    </row>
    <row r="859" spans="1:18" ht="27.6" outlineLevel="2" x14ac:dyDescent="0.3">
      <c r="A859" s="254"/>
      <c r="B859" s="254"/>
      <c r="C859" s="273" t="s">
        <v>1625</v>
      </c>
      <c r="D859" s="273"/>
      <c r="E859" s="269" t="s">
        <v>785</v>
      </c>
      <c r="F859" s="229" t="s">
        <v>1626</v>
      </c>
      <c r="G859" s="230">
        <v>45688</v>
      </c>
      <c r="H859" s="144">
        <v>926</v>
      </c>
      <c r="I859" s="231">
        <v>45688</v>
      </c>
      <c r="J859" s="232">
        <v>366041.25</v>
      </c>
      <c r="K859" s="270"/>
      <c r="L859" s="270">
        <v>2783</v>
      </c>
      <c r="M859" s="270"/>
      <c r="N859" s="270">
        <f t="shared" si="68"/>
        <v>368824.25</v>
      </c>
      <c r="O859" s="274"/>
      <c r="P859" s="274"/>
      <c r="Q859" s="144"/>
      <c r="R859" s="144" t="s">
        <v>1627</v>
      </c>
    </row>
    <row r="860" spans="1:18" ht="27.6" outlineLevel="2" x14ac:dyDescent="0.3">
      <c r="A860" s="254"/>
      <c r="B860" s="254"/>
      <c r="C860" s="273" t="s">
        <v>1421</v>
      </c>
      <c r="D860" s="273"/>
      <c r="E860" s="269" t="s">
        <v>785</v>
      </c>
      <c r="F860" s="229" t="s">
        <v>1628</v>
      </c>
      <c r="G860" s="230">
        <v>45688</v>
      </c>
      <c r="H860" s="144">
        <v>922</v>
      </c>
      <c r="I860" s="231">
        <v>45686</v>
      </c>
      <c r="J860" s="232">
        <v>64994.99</v>
      </c>
      <c r="K860" s="270"/>
      <c r="L860" s="270">
        <v>379.2</v>
      </c>
      <c r="M860" s="270"/>
      <c r="N860" s="270">
        <f t="shared" si="68"/>
        <v>65374.189999999995</v>
      </c>
      <c r="O860" s="274"/>
      <c r="P860" s="274"/>
      <c r="Q860" s="144"/>
      <c r="R860" s="144" t="s">
        <v>1629</v>
      </c>
    </row>
    <row r="861" spans="1:18" ht="27.6" outlineLevel="2" x14ac:dyDescent="0.3">
      <c r="A861" s="254"/>
      <c r="B861" s="254"/>
      <c r="C861" s="273" t="s">
        <v>1630</v>
      </c>
      <c r="D861" s="273"/>
      <c r="E861" s="269" t="s">
        <v>785</v>
      </c>
      <c r="F861" s="229" t="s">
        <v>1631</v>
      </c>
      <c r="G861" s="230">
        <v>45688</v>
      </c>
      <c r="H861" s="144">
        <v>923</v>
      </c>
      <c r="I861" s="231">
        <v>45686</v>
      </c>
      <c r="J861" s="232">
        <v>3719256.27</v>
      </c>
      <c r="K861" s="270"/>
      <c r="L861" s="270">
        <v>21699.279999999999</v>
      </c>
      <c r="M861" s="270"/>
      <c r="N861" s="270">
        <f t="shared" si="68"/>
        <v>3740955.55</v>
      </c>
      <c r="O861" s="274"/>
      <c r="P861" s="274"/>
      <c r="Q861" s="144"/>
      <c r="R861" s="144" t="s">
        <v>1632</v>
      </c>
    </row>
    <row r="862" spans="1:18" ht="27.6" outlineLevel="2" x14ac:dyDescent="0.3">
      <c r="A862" s="254"/>
      <c r="B862" s="254"/>
      <c r="C862" s="273" t="s">
        <v>1617</v>
      </c>
      <c r="D862" s="273"/>
      <c r="E862" s="269" t="s">
        <v>785</v>
      </c>
      <c r="F862" s="229" t="s">
        <v>1633</v>
      </c>
      <c r="G862" s="230">
        <v>45722</v>
      </c>
      <c r="H862" s="144">
        <v>932</v>
      </c>
      <c r="I862" s="231">
        <v>45708</v>
      </c>
      <c r="J862" s="232">
        <v>1334129.23</v>
      </c>
      <c r="K862" s="270">
        <v>509136.3</v>
      </c>
      <c r="L862" s="270">
        <v>11420.48</v>
      </c>
      <c r="M862" s="270"/>
      <c r="N862" s="270">
        <f t="shared" si="68"/>
        <v>1854686.01</v>
      </c>
      <c r="O862" s="274"/>
      <c r="P862" s="274"/>
      <c r="Q862" s="144"/>
      <c r="R862" s="144" t="s">
        <v>1634</v>
      </c>
    </row>
    <row r="863" spans="1:18" ht="27.6" outlineLevel="2" x14ac:dyDescent="0.3">
      <c r="A863" s="254"/>
      <c r="B863" s="254"/>
      <c r="C863" s="273" t="s">
        <v>1620</v>
      </c>
      <c r="D863" s="273"/>
      <c r="E863" s="269" t="s">
        <v>785</v>
      </c>
      <c r="F863" s="229" t="s">
        <v>1635</v>
      </c>
      <c r="G863" s="230">
        <v>45722</v>
      </c>
      <c r="H863" s="144">
        <v>933</v>
      </c>
      <c r="I863" s="231">
        <v>45708</v>
      </c>
      <c r="J863" s="232">
        <v>9518160.1099999994</v>
      </c>
      <c r="K863" s="270"/>
      <c r="L863" s="270">
        <v>55817.99</v>
      </c>
      <c r="M863" s="270">
        <v>509136.3</v>
      </c>
      <c r="N863" s="270">
        <f t="shared" si="68"/>
        <v>9064841.7999999989</v>
      </c>
      <c r="O863" s="274"/>
      <c r="P863" s="274"/>
      <c r="Q863" s="144"/>
      <c r="R863" s="144" t="s">
        <v>1636</v>
      </c>
    </row>
    <row r="864" spans="1:18" ht="27.6" outlineLevel="2" x14ac:dyDescent="0.3">
      <c r="A864" s="254"/>
      <c r="B864" s="254"/>
      <c r="C864" s="273" t="s">
        <v>1604</v>
      </c>
      <c r="D864" s="273"/>
      <c r="E864" s="269" t="s">
        <v>785</v>
      </c>
      <c r="F864" s="229" t="s">
        <v>1637</v>
      </c>
      <c r="G864" s="230">
        <v>45723</v>
      </c>
      <c r="H864" s="144">
        <v>935</v>
      </c>
      <c r="I864" s="231">
        <v>45705</v>
      </c>
      <c r="J864" s="232">
        <v>4540828.17</v>
      </c>
      <c r="K864" s="270"/>
      <c r="L864" s="270">
        <v>28134</v>
      </c>
      <c r="M864" s="270"/>
      <c r="N864" s="270">
        <f t="shared" si="68"/>
        <v>4568962.17</v>
      </c>
      <c r="O864" s="274"/>
      <c r="P864" s="274"/>
      <c r="Q864" s="144"/>
      <c r="R864" s="144" t="s">
        <v>1638</v>
      </c>
    </row>
    <row r="865" spans="1:18" ht="27.6" outlineLevel="2" x14ac:dyDescent="0.3">
      <c r="A865" s="254"/>
      <c r="B865" s="254"/>
      <c r="C865" s="273" t="s">
        <v>1639</v>
      </c>
      <c r="D865" s="273"/>
      <c r="E865" s="269" t="s">
        <v>785</v>
      </c>
      <c r="F865" s="229" t="s">
        <v>1640</v>
      </c>
      <c r="G865" s="230">
        <v>45723</v>
      </c>
      <c r="H865" s="144">
        <v>936</v>
      </c>
      <c r="I865" s="231">
        <v>45712</v>
      </c>
      <c r="J865" s="232">
        <v>4566208.63</v>
      </c>
      <c r="K865" s="270"/>
      <c r="L865" s="270">
        <v>19767.14</v>
      </c>
      <c r="M865" s="270"/>
      <c r="N865" s="270">
        <f t="shared" si="68"/>
        <v>4585975.7699999996</v>
      </c>
      <c r="O865" s="274"/>
      <c r="P865" s="274"/>
      <c r="Q865" s="144"/>
      <c r="R865" s="144" t="s">
        <v>1641</v>
      </c>
    </row>
    <row r="866" spans="1:18" ht="27.6" outlineLevel="2" x14ac:dyDescent="0.3">
      <c r="A866" s="254"/>
      <c r="B866" s="254"/>
      <c r="C866" s="273" t="s">
        <v>1642</v>
      </c>
      <c r="D866" s="273"/>
      <c r="E866" s="269" t="s">
        <v>785</v>
      </c>
      <c r="F866" s="229" t="s">
        <v>1643</v>
      </c>
      <c r="G866" s="230">
        <v>45842</v>
      </c>
      <c r="H866" s="144">
        <v>939</v>
      </c>
      <c r="I866" s="231">
        <v>45721</v>
      </c>
      <c r="J866" s="232">
        <v>3928286.93</v>
      </c>
      <c r="K866" s="270"/>
      <c r="L866" s="270">
        <v>17005.57</v>
      </c>
      <c r="M866" s="270"/>
      <c r="N866" s="270">
        <f>+J866+K866+L866-M866</f>
        <v>3945292.5</v>
      </c>
      <c r="O866" s="274"/>
      <c r="P866" s="274"/>
      <c r="Q866" s="144"/>
      <c r="R866" s="144" t="s">
        <v>1644</v>
      </c>
    </row>
    <row r="867" spans="1:18" ht="27.6" outlineLevel="2" x14ac:dyDescent="0.3">
      <c r="A867" s="254"/>
      <c r="B867" s="254"/>
      <c r="C867" s="273" t="s">
        <v>912</v>
      </c>
      <c r="D867" s="273"/>
      <c r="E867" s="269" t="s">
        <v>729</v>
      </c>
      <c r="F867" s="229" t="s">
        <v>1645</v>
      </c>
      <c r="G867" s="230">
        <v>45723</v>
      </c>
      <c r="H867" s="144" t="s">
        <v>1646</v>
      </c>
      <c r="I867" s="231">
        <v>45694</v>
      </c>
      <c r="J867" s="232">
        <v>403190.81</v>
      </c>
      <c r="K867" s="270"/>
      <c r="L867" s="270">
        <v>2498.08</v>
      </c>
      <c r="M867" s="270"/>
      <c r="N867" s="270">
        <f t="shared" si="68"/>
        <v>405688.89</v>
      </c>
      <c r="O867" s="274"/>
      <c r="P867" s="274"/>
      <c r="Q867" s="144"/>
      <c r="R867" s="144" t="s">
        <v>1647</v>
      </c>
    </row>
    <row r="868" spans="1:18" ht="27.6" outlineLevel="2" x14ac:dyDescent="0.3">
      <c r="A868" s="254"/>
      <c r="B868" s="254"/>
      <c r="C868" s="273" t="s">
        <v>1445</v>
      </c>
      <c r="D868" s="273"/>
      <c r="E868" s="269" t="s">
        <v>729</v>
      </c>
      <c r="F868" s="229" t="s">
        <v>1648</v>
      </c>
      <c r="G868" s="230">
        <v>45734</v>
      </c>
      <c r="H868" s="144" t="s">
        <v>1649</v>
      </c>
      <c r="I868" s="231">
        <v>45723</v>
      </c>
      <c r="J868" s="232">
        <v>270715.23</v>
      </c>
      <c r="K868" s="270"/>
      <c r="L868" s="270">
        <v>1677.29</v>
      </c>
      <c r="M868" s="270"/>
      <c r="N868" s="270">
        <f t="shared" si="68"/>
        <v>272392.51999999996</v>
      </c>
      <c r="O868" s="274"/>
      <c r="P868" s="274"/>
      <c r="Q868" s="144"/>
      <c r="R868" s="144" t="s">
        <v>1650</v>
      </c>
    </row>
    <row r="869" spans="1:18" ht="27.6" outlineLevel="2" x14ac:dyDescent="0.3">
      <c r="A869" s="254"/>
      <c r="B869" s="254"/>
      <c r="C869" s="273" t="s">
        <v>1530</v>
      </c>
      <c r="D869" s="273"/>
      <c r="E869" s="269" t="s">
        <v>729</v>
      </c>
      <c r="F869" s="229" t="s">
        <v>1651</v>
      </c>
      <c r="G869" s="230">
        <v>45742</v>
      </c>
      <c r="H869" s="144">
        <v>1752</v>
      </c>
      <c r="I869" s="231">
        <v>45741</v>
      </c>
      <c r="J869" s="232">
        <v>275558.09999999998</v>
      </c>
      <c r="K869" s="270"/>
      <c r="L869" s="270">
        <v>1707.3</v>
      </c>
      <c r="M869" s="270"/>
      <c r="N869" s="270">
        <f t="shared" si="68"/>
        <v>277265.39999999997</v>
      </c>
      <c r="O869" s="274"/>
      <c r="P869" s="274"/>
      <c r="Q869" s="144"/>
      <c r="R869" s="144" t="s">
        <v>1652</v>
      </c>
    </row>
    <row r="870" spans="1:18" ht="27.6" outlineLevel="2" x14ac:dyDescent="0.3">
      <c r="A870" s="254"/>
      <c r="B870" s="254"/>
      <c r="C870" s="273" t="s">
        <v>1395</v>
      </c>
      <c r="D870" s="273"/>
      <c r="E870" s="269" t="s">
        <v>729</v>
      </c>
      <c r="F870" s="229" t="s">
        <v>1653</v>
      </c>
      <c r="G870" s="230">
        <v>45742</v>
      </c>
      <c r="H870" s="144">
        <v>1753</v>
      </c>
      <c r="I870" s="231">
        <v>45741</v>
      </c>
      <c r="J870" s="232">
        <v>455936.46</v>
      </c>
      <c r="K870" s="270"/>
      <c r="L870" s="270">
        <v>3434.29</v>
      </c>
      <c r="M870" s="270"/>
      <c r="N870" s="270">
        <f t="shared" si="68"/>
        <v>459370.75</v>
      </c>
      <c r="O870" s="274"/>
      <c r="P870" s="274"/>
      <c r="Q870" s="144"/>
      <c r="R870" s="144" t="s">
        <v>1654</v>
      </c>
    </row>
    <row r="871" spans="1:18" ht="27.6" outlineLevel="2" x14ac:dyDescent="0.3">
      <c r="A871" s="254"/>
      <c r="B871" s="254"/>
      <c r="C871" s="273" t="s">
        <v>1485</v>
      </c>
      <c r="D871" s="273"/>
      <c r="E871" s="269" t="s">
        <v>729</v>
      </c>
      <c r="F871" s="229" t="s">
        <v>1655</v>
      </c>
      <c r="G871" s="230">
        <v>45742</v>
      </c>
      <c r="H871" s="144">
        <v>1754</v>
      </c>
      <c r="I871" s="231">
        <v>45741</v>
      </c>
      <c r="J871" s="232">
        <v>52116.27</v>
      </c>
      <c r="K871" s="270"/>
      <c r="L871" s="270">
        <v>225.61</v>
      </c>
      <c r="M871" s="270"/>
      <c r="N871" s="270">
        <f t="shared" si="68"/>
        <v>52341.88</v>
      </c>
      <c r="O871" s="274"/>
      <c r="P871" s="274"/>
      <c r="Q871" s="144"/>
      <c r="R871" s="144" t="s">
        <v>1656</v>
      </c>
    </row>
    <row r="872" spans="1:18" ht="27.6" outlineLevel="2" x14ac:dyDescent="0.3">
      <c r="A872" s="254"/>
      <c r="B872" s="254"/>
      <c r="C872" s="273" t="s">
        <v>1576</v>
      </c>
      <c r="D872" s="273"/>
      <c r="E872" s="269" t="s">
        <v>729</v>
      </c>
      <c r="F872" s="229" t="s">
        <v>1657</v>
      </c>
      <c r="G872" s="230">
        <v>45743</v>
      </c>
      <c r="H872" s="144">
        <v>1755</v>
      </c>
      <c r="I872" s="231">
        <v>45741</v>
      </c>
      <c r="J872" s="232">
        <v>236832.98</v>
      </c>
      <c r="K872" s="270"/>
      <c r="L872" s="270">
        <v>1025.25</v>
      </c>
      <c r="M872" s="270"/>
      <c r="N872" s="270">
        <f t="shared" si="68"/>
        <v>237858.23</v>
      </c>
      <c r="O872" s="274"/>
      <c r="P872" s="274"/>
      <c r="Q872" s="144"/>
      <c r="R872" s="144" t="s">
        <v>1658</v>
      </c>
    </row>
    <row r="873" spans="1:18" ht="27.6" outlineLevel="2" x14ac:dyDescent="0.3">
      <c r="A873" s="254"/>
      <c r="B873" s="254"/>
      <c r="C873" s="273" t="s">
        <v>1377</v>
      </c>
      <c r="D873" s="273"/>
      <c r="E873" s="269" t="s">
        <v>729</v>
      </c>
      <c r="F873" s="229" t="s">
        <v>1659</v>
      </c>
      <c r="G873" s="230">
        <v>45743</v>
      </c>
      <c r="H873" s="144">
        <v>1757</v>
      </c>
      <c r="I873" s="231">
        <v>45741</v>
      </c>
      <c r="J873" s="232">
        <v>274502.09000000003</v>
      </c>
      <c r="K873" s="270"/>
      <c r="L873" s="270">
        <v>1188.32</v>
      </c>
      <c r="M873" s="270"/>
      <c r="N873" s="270">
        <f t="shared" si="68"/>
        <v>275690.41000000003</v>
      </c>
      <c r="O873" s="274"/>
      <c r="P873" s="274"/>
      <c r="Q873" s="144"/>
      <c r="R873" s="144" t="s">
        <v>1660</v>
      </c>
    </row>
    <row r="874" spans="1:18" ht="27.6" outlineLevel="2" x14ac:dyDescent="0.3">
      <c r="A874" s="254"/>
      <c r="B874" s="254"/>
      <c r="C874" s="273" t="s">
        <v>916</v>
      </c>
      <c r="D874" s="273"/>
      <c r="E874" s="269" t="s">
        <v>1661</v>
      </c>
      <c r="F874" s="229" t="s">
        <v>1662</v>
      </c>
      <c r="G874" s="230">
        <v>45726</v>
      </c>
      <c r="H874" s="144">
        <v>13</v>
      </c>
      <c r="I874" s="231">
        <v>45684</v>
      </c>
      <c r="J874" s="232">
        <v>311920.02</v>
      </c>
      <c r="K874" s="270"/>
      <c r="L874" s="270">
        <v>1932.59</v>
      </c>
      <c r="M874" s="270"/>
      <c r="N874" s="270">
        <f t="shared" si="68"/>
        <v>313852.61000000004</v>
      </c>
      <c r="O874" s="274"/>
      <c r="P874" s="274"/>
      <c r="Q874" s="144"/>
      <c r="R874" s="144" t="s">
        <v>1663</v>
      </c>
    </row>
    <row r="875" spans="1:18" ht="27.6" outlineLevel="2" x14ac:dyDescent="0.3">
      <c r="A875" s="254"/>
      <c r="B875" s="254"/>
      <c r="C875" s="273" t="s">
        <v>920</v>
      </c>
      <c r="D875" s="273"/>
      <c r="E875" s="269" t="s">
        <v>1661</v>
      </c>
      <c r="F875" s="229" t="s">
        <v>1664</v>
      </c>
      <c r="G875" s="230">
        <v>45726</v>
      </c>
      <c r="H875" s="144">
        <v>16</v>
      </c>
      <c r="I875" s="231">
        <v>45687</v>
      </c>
      <c r="J875" s="232">
        <v>319459.68</v>
      </c>
      <c r="K875" s="270"/>
      <c r="L875" s="270">
        <v>1979.3</v>
      </c>
      <c r="M875" s="270"/>
      <c r="N875" s="270">
        <f t="shared" si="68"/>
        <v>321438.98</v>
      </c>
      <c r="O875" s="274"/>
      <c r="P875" s="274"/>
      <c r="Q875" s="144"/>
      <c r="R875" s="144" t="s">
        <v>1665</v>
      </c>
    </row>
    <row r="876" spans="1:18" ht="27.6" outlineLevel="2" x14ac:dyDescent="0.3">
      <c r="A876" s="254"/>
      <c r="B876" s="254"/>
      <c r="C876" s="273" t="s">
        <v>1395</v>
      </c>
      <c r="D876" s="273"/>
      <c r="E876" s="269" t="s">
        <v>1661</v>
      </c>
      <c r="F876" s="229" t="s">
        <v>1666</v>
      </c>
      <c r="G876" s="230">
        <v>45734</v>
      </c>
      <c r="H876" s="144">
        <v>25</v>
      </c>
      <c r="I876" s="231">
        <v>45723</v>
      </c>
      <c r="J876" s="232">
        <v>255800.41</v>
      </c>
      <c r="K876" s="270"/>
      <c r="L876" s="270">
        <v>1584.88</v>
      </c>
      <c r="M876" s="270"/>
      <c r="N876" s="270">
        <f t="shared" si="68"/>
        <v>257385.29</v>
      </c>
      <c r="O876" s="274"/>
      <c r="P876" s="274"/>
      <c r="Q876" s="144"/>
      <c r="R876" s="144" t="s">
        <v>1667</v>
      </c>
    </row>
    <row r="877" spans="1:18" ht="27.6" outlineLevel="2" x14ac:dyDescent="0.3">
      <c r="A877" s="254"/>
      <c r="B877" s="254"/>
      <c r="C877" s="273" t="s">
        <v>1485</v>
      </c>
      <c r="D877" s="273"/>
      <c r="E877" s="269" t="s">
        <v>1661</v>
      </c>
      <c r="F877" s="229" t="s">
        <v>1668</v>
      </c>
      <c r="G877" s="230">
        <v>45742</v>
      </c>
      <c r="H877" s="144">
        <v>27</v>
      </c>
      <c r="I877" s="231">
        <v>45734</v>
      </c>
      <c r="J877" s="232">
        <v>264084.96999999997</v>
      </c>
      <c r="K877" s="270">
        <v>1313.21</v>
      </c>
      <c r="L877" s="270">
        <v>1644.35</v>
      </c>
      <c r="M877" s="270"/>
      <c r="N877" s="270">
        <f t="shared" si="68"/>
        <v>267042.52999999997</v>
      </c>
      <c r="O877" s="274"/>
      <c r="P877" s="274"/>
      <c r="Q877" s="144"/>
      <c r="R877" s="144" t="s">
        <v>1669</v>
      </c>
    </row>
    <row r="878" spans="1:18" ht="27.6" outlineLevel="2" x14ac:dyDescent="0.3">
      <c r="A878" s="254"/>
      <c r="B878" s="254"/>
      <c r="C878" s="273" t="s">
        <v>1404</v>
      </c>
      <c r="D878" s="273"/>
      <c r="E878" s="269" t="s">
        <v>1661</v>
      </c>
      <c r="F878" s="229" t="s">
        <v>1670</v>
      </c>
      <c r="G878" s="230">
        <v>45742</v>
      </c>
      <c r="H878" s="144">
        <v>32</v>
      </c>
      <c r="I878" s="231">
        <v>45740</v>
      </c>
      <c r="J878" s="232">
        <v>52278.55</v>
      </c>
      <c r="K878" s="270">
        <v>2022.54</v>
      </c>
      <c r="L878" s="270">
        <v>328.3</v>
      </c>
      <c r="M878" s="270">
        <v>1313.21</v>
      </c>
      <c r="N878" s="270">
        <f t="shared" si="68"/>
        <v>53316.180000000008</v>
      </c>
      <c r="O878" s="274"/>
      <c r="P878" s="274"/>
      <c r="Q878" s="144"/>
      <c r="R878" s="144" t="s">
        <v>1671</v>
      </c>
    </row>
    <row r="879" spans="1:18" ht="27.6" outlineLevel="2" x14ac:dyDescent="0.3">
      <c r="A879" s="254"/>
      <c r="B879" s="254"/>
      <c r="C879" s="273" t="s">
        <v>1540</v>
      </c>
      <c r="D879" s="273"/>
      <c r="E879" s="269" t="s">
        <v>1661</v>
      </c>
      <c r="F879" s="229" t="s">
        <v>1672</v>
      </c>
      <c r="G879" s="230">
        <v>45742</v>
      </c>
      <c r="H879" s="144">
        <v>33</v>
      </c>
      <c r="I879" s="231">
        <v>45740</v>
      </c>
      <c r="J879" s="232">
        <v>83632.070000000007</v>
      </c>
      <c r="K879" s="270"/>
      <c r="L879" s="270">
        <v>505.64</v>
      </c>
      <c r="M879" s="270">
        <v>2022.54</v>
      </c>
      <c r="N879" s="270">
        <f t="shared" si="68"/>
        <v>82115.170000000013</v>
      </c>
      <c r="O879" s="274"/>
      <c r="P879" s="274"/>
      <c r="Q879" s="144"/>
      <c r="R879" s="144" t="s">
        <v>1673</v>
      </c>
    </row>
    <row r="880" spans="1:18" ht="27.6" outlineLevel="2" x14ac:dyDescent="0.3">
      <c r="A880" s="254"/>
      <c r="B880" s="254"/>
      <c r="C880" s="273" t="s">
        <v>1674</v>
      </c>
      <c r="D880" s="273"/>
      <c r="E880" s="269" t="s">
        <v>1661</v>
      </c>
      <c r="F880" s="229" t="s">
        <v>1675</v>
      </c>
      <c r="G880" s="230">
        <v>45743</v>
      </c>
      <c r="H880" s="144">
        <v>34</v>
      </c>
      <c r="I880" s="231">
        <v>45741</v>
      </c>
      <c r="J880" s="232">
        <v>1141132.8500000001</v>
      </c>
      <c r="K880" s="270"/>
      <c r="L880" s="270">
        <v>4939.97</v>
      </c>
      <c r="M880" s="270"/>
      <c r="N880" s="270">
        <f t="shared" si="68"/>
        <v>1146072.82</v>
      </c>
      <c r="O880" s="274"/>
      <c r="P880" s="274"/>
      <c r="Q880" s="144"/>
      <c r="R880" s="144" t="s">
        <v>1676</v>
      </c>
    </row>
    <row r="881" spans="1:18" outlineLevel="2" x14ac:dyDescent="0.3">
      <c r="A881" s="233"/>
      <c r="B881" s="233"/>
      <c r="C881" s="234"/>
      <c r="D881" s="235"/>
      <c r="E881" s="236"/>
      <c r="F881" s="235"/>
      <c r="G881" s="237"/>
      <c r="H881" s="238"/>
      <c r="I881" s="239"/>
      <c r="J881" s="240"/>
      <c r="K881" s="241"/>
      <c r="L881" s="241"/>
      <c r="M881" s="241"/>
      <c r="N881" s="241"/>
    </row>
    <row r="882" spans="1:18" outlineLevel="2" x14ac:dyDescent="0.3">
      <c r="A882" s="319" t="s">
        <v>132</v>
      </c>
      <c r="B882" s="320"/>
      <c r="C882" s="320"/>
      <c r="D882" s="320"/>
      <c r="E882" s="320"/>
      <c r="F882" s="320"/>
      <c r="G882" s="320"/>
      <c r="H882" s="320"/>
      <c r="I882" s="320"/>
      <c r="J882" s="320"/>
      <c r="K882" s="320"/>
      <c r="L882" s="320"/>
      <c r="M882" s="321"/>
      <c r="N882" s="242">
        <f>SUM(N849:N880)</f>
        <v>72615954.460000008</v>
      </c>
    </row>
    <row r="883" spans="1:18" outlineLevel="2" x14ac:dyDescent="0.3">
      <c r="A883" s="266"/>
      <c r="B883" s="266"/>
      <c r="C883" s="271"/>
      <c r="D883" s="266"/>
      <c r="E883" s="266"/>
      <c r="F883" s="266"/>
      <c r="G883" s="266"/>
      <c r="H883" s="266"/>
      <c r="I883" s="266"/>
      <c r="J883" s="267"/>
      <c r="K883" s="267"/>
      <c r="L883" s="267"/>
      <c r="M883" s="267"/>
      <c r="N883" s="252"/>
    </row>
    <row r="884" spans="1:18" s="251" customFormat="1" outlineLevel="2" x14ac:dyDescent="0.3">
      <c r="A884" s="251" t="s">
        <v>703</v>
      </c>
      <c r="B884" s="251">
        <v>12355157</v>
      </c>
      <c r="C884" s="304" t="s">
        <v>1677</v>
      </c>
      <c r="D884" s="304"/>
      <c r="E884" s="304"/>
      <c r="F884" s="304"/>
      <c r="J884" s="252"/>
      <c r="K884" s="252"/>
      <c r="L884" s="252"/>
      <c r="M884" s="252"/>
      <c r="N884" s="252"/>
    </row>
    <row r="885" spans="1:18" outlineLevel="2" x14ac:dyDescent="0.3">
      <c r="A885" s="266"/>
      <c r="B885" s="266"/>
      <c r="C885" s="271"/>
      <c r="D885" s="266"/>
      <c r="E885" s="266"/>
      <c r="F885" s="266"/>
      <c r="G885" s="266"/>
      <c r="H885" s="266"/>
      <c r="I885" s="266"/>
      <c r="J885" s="267"/>
      <c r="K885" s="267"/>
      <c r="L885" s="267"/>
      <c r="M885" s="267"/>
      <c r="N885" s="252"/>
    </row>
    <row r="886" spans="1:18" outlineLevel="2" x14ac:dyDescent="0.3">
      <c r="A886" s="307" t="s">
        <v>24</v>
      </c>
      <c r="B886" s="307" t="s">
        <v>25</v>
      </c>
      <c r="C886" s="317" t="s">
        <v>612</v>
      </c>
      <c r="D886" s="307" t="s">
        <v>613</v>
      </c>
      <c r="E886" s="307" t="s">
        <v>27</v>
      </c>
      <c r="F886" s="309" t="s">
        <v>28</v>
      </c>
      <c r="G886" s="309"/>
      <c r="H886" s="309" t="s">
        <v>614</v>
      </c>
      <c r="I886" s="309"/>
      <c r="J886" s="309"/>
      <c r="K886" s="315" t="s">
        <v>615</v>
      </c>
      <c r="L886" s="315" t="s">
        <v>616</v>
      </c>
      <c r="M886" s="315" t="s">
        <v>617</v>
      </c>
      <c r="N886" s="315" t="s">
        <v>618</v>
      </c>
      <c r="O886" s="307" t="s">
        <v>619</v>
      </c>
      <c r="P886" s="307" t="s">
        <v>36</v>
      </c>
      <c r="Q886" s="309" t="s">
        <v>32</v>
      </c>
      <c r="R886" s="309" t="s">
        <v>620</v>
      </c>
    </row>
    <row r="887" spans="1:18" outlineLevel="2" x14ac:dyDescent="0.3">
      <c r="A887" s="308"/>
      <c r="B887" s="308"/>
      <c r="C887" s="318"/>
      <c r="D887" s="308"/>
      <c r="E887" s="308"/>
      <c r="F887" s="253" t="s">
        <v>33</v>
      </c>
      <c r="G887" s="253" t="s">
        <v>34</v>
      </c>
      <c r="H887" s="253" t="s">
        <v>33</v>
      </c>
      <c r="I887" s="253" t="s">
        <v>34</v>
      </c>
      <c r="J887" s="255" t="s">
        <v>35</v>
      </c>
      <c r="K887" s="316"/>
      <c r="L887" s="316"/>
      <c r="M887" s="316"/>
      <c r="N887" s="316"/>
      <c r="O887" s="308"/>
      <c r="P887" s="308"/>
      <c r="Q887" s="309"/>
      <c r="R887" s="309"/>
    </row>
    <row r="888" spans="1:18" ht="27.6" outlineLevel="2" x14ac:dyDescent="0.3">
      <c r="A888" s="254" t="s">
        <v>37</v>
      </c>
      <c r="B888" s="254">
        <v>1</v>
      </c>
      <c r="C888" s="257" t="s">
        <v>1400</v>
      </c>
      <c r="D888" s="229"/>
      <c r="E888" s="269" t="s">
        <v>1678</v>
      </c>
      <c r="F888" s="229" t="s">
        <v>1679</v>
      </c>
      <c r="G888" s="230">
        <v>45680</v>
      </c>
      <c r="H888" s="144">
        <v>1281</v>
      </c>
      <c r="I888" s="231">
        <v>45672</v>
      </c>
      <c r="J888" s="232">
        <v>3756282.65</v>
      </c>
      <c r="K888" s="270">
        <v>1383859.2</v>
      </c>
      <c r="L888" s="270">
        <v>21292.18</v>
      </c>
      <c r="M888" s="270">
        <v>1703584.01</v>
      </c>
      <c r="N888" s="270">
        <f t="shared" ref="N888:N899" si="69">+J888+K888+L888-M888</f>
        <v>3457850.0199999996</v>
      </c>
      <c r="O888" s="274" t="s">
        <v>708</v>
      </c>
      <c r="P888" s="274" t="s">
        <v>1002</v>
      </c>
      <c r="Q888" s="253"/>
      <c r="R888" s="144" t="s">
        <v>1680</v>
      </c>
    </row>
    <row r="889" spans="1:18" ht="27.6" outlineLevel="2" x14ac:dyDescent="0.3">
      <c r="A889" s="254"/>
      <c r="B889" s="254"/>
      <c r="C889" s="257" t="s">
        <v>1681</v>
      </c>
      <c r="D889" s="229"/>
      <c r="E889" s="269" t="s">
        <v>1678</v>
      </c>
      <c r="F889" s="229" t="s">
        <v>1682</v>
      </c>
      <c r="G889" s="230">
        <v>45680</v>
      </c>
      <c r="H889" s="144">
        <v>1285</v>
      </c>
      <c r="I889" s="231">
        <v>45674</v>
      </c>
      <c r="J889" s="232">
        <v>2391254.38</v>
      </c>
      <c r="K889" s="270">
        <v>1501044.39</v>
      </c>
      <c r="L889" s="270">
        <v>15541.76</v>
      </c>
      <c r="M889" s="270">
        <v>1383859.2</v>
      </c>
      <c r="N889" s="270">
        <f t="shared" si="69"/>
        <v>2523981.3299999991</v>
      </c>
      <c r="O889" s="254"/>
      <c r="P889" s="254"/>
      <c r="Q889" s="253"/>
      <c r="R889" s="144" t="s">
        <v>1683</v>
      </c>
    </row>
    <row r="890" spans="1:18" ht="27.6" outlineLevel="2" x14ac:dyDescent="0.3">
      <c r="A890" s="254"/>
      <c r="B890" s="254"/>
      <c r="C890" s="257" t="s">
        <v>1684</v>
      </c>
      <c r="D890" s="229"/>
      <c r="E890" s="269" t="s">
        <v>1678</v>
      </c>
      <c r="F890" s="229" t="s">
        <v>1685</v>
      </c>
      <c r="G890" s="230">
        <v>45680</v>
      </c>
      <c r="H890" s="144">
        <v>1286</v>
      </c>
      <c r="I890" s="231">
        <v>45674</v>
      </c>
      <c r="J890" s="232">
        <v>5891696.9800000004</v>
      </c>
      <c r="K890" s="270">
        <v>1157304.77</v>
      </c>
      <c r="L890" s="270">
        <v>34373.96</v>
      </c>
      <c r="M890" s="270">
        <v>1501044.39</v>
      </c>
      <c r="N890" s="270">
        <f t="shared" si="69"/>
        <v>5582331.3200000003</v>
      </c>
      <c r="O890" s="254"/>
      <c r="P890" s="254"/>
      <c r="Q890" s="253"/>
      <c r="R890" s="144" t="s">
        <v>1686</v>
      </c>
    </row>
    <row r="891" spans="1:18" ht="27.6" outlineLevel="2" x14ac:dyDescent="0.3">
      <c r="A891" s="254"/>
      <c r="B891" s="254"/>
      <c r="C891" s="257" t="s">
        <v>1687</v>
      </c>
      <c r="D891" s="229"/>
      <c r="E891" s="269" t="s">
        <v>1678</v>
      </c>
      <c r="F891" s="229" t="s">
        <v>1688</v>
      </c>
      <c r="G891" s="230">
        <v>45680</v>
      </c>
      <c r="H891" s="144">
        <v>1288</v>
      </c>
      <c r="I891" s="231">
        <v>45677</v>
      </c>
      <c r="J891" s="232">
        <v>13521802.630000001</v>
      </c>
      <c r="K891" s="270">
        <v>368401.47</v>
      </c>
      <c r="L891" s="270">
        <v>78890.33</v>
      </c>
      <c r="M891" s="270">
        <v>1157304.77</v>
      </c>
      <c r="N891" s="270">
        <f t="shared" si="69"/>
        <v>12811789.660000002</v>
      </c>
      <c r="O891" s="254"/>
      <c r="P891" s="254"/>
      <c r="Q891" s="253"/>
      <c r="R891" s="144" t="s">
        <v>1689</v>
      </c>
    </row>
    <row r="892" spans="1:18" ht="27.6" outlineLevel="2" x14ac:dyDescent="0.3">
      <c r="A892" s="254"/>
      <c r="B892" s="254"/>
      <c r="C892" s="257" t="s">
        <v>1417</v>
      </c>
      <c r="D892" s="229"/>
      <c r="E892" s="269" t="s">
        <v>1678</v>
      </c>
      <c r="F892" s="229" t="s">
        <v>1690</v>
      </c>
      <c r="G892" s="230">
        <v>45687</v>
      </c>
      <c r="H892" s="144">
        <v>1290</v>
      </c>
      <c r="I892" s="231">
        <v>45686</v>
      </c>
      <c r="J892" s="232">
        <v>4592378.08</v>
      </c>
      <c r="K892" s="270">
        <v>253488.61</v>
      </c>
      <c r="L892" s="270">
        <v>27741.42</v>
      </c>
      <c r="M892" s="270">
        <v>368401.47</v>
      </c>
      <c r="N892" s="270">
        <f t="shared" si="69"/>
        <v>4505206.6400000006</v>
      </c>
      <c r="O892" s="254"/>
      <c r="P892" s="254"/>
      <c r="Q892" s="253"/>
      <c r="R892" s="144" t="s">
        <v>1691</v>
      </c>
    </row>
    <row r="893" spans="1:18" ht="27.6" outlineLevel="2" x14ac:dyDescent="0.3">
      <c r="A893" s="254"/>
      <c r="B893" s="254"/>
      <c r="C893" s="257" t="s">
        <v>1692</v>
      </c>
      <c r="D893" s="229"/>
      <c r="E893" s="269" t="s">
        <v>1678</v>
      </c>
      <c r="F893" s="229" t="s">
        <v>1693</v>
      </c>
      <c r="G893" s="230">
        <v>45687</v>
      </c>
      <c r="H893" s="144">
        <v>1291</v>
      </c>
      <c r="I893" s="231">
        <v>45686</v>
      </c>
      <c r="J893" s="232">
        <v>90047.27</v>
      </c>
      <c r="K893" s="270">
        <v>248234.98</v>
      </c>
      <c r="L893" s="270">
        <v>525.36</v>
      </c>
      <c r="M893" s="270">
        <v>253488.61</v>
      </c>
      <c r="N893" s="270">
        <f t="shared" si="69"/>
        <v>85319</v>
      </c>
      <c r="O893" s="254"/>
      <c r="P893" s="254"/>
      <c r="Q893" s="253"/>
      <c r="R893" s="144" t="s">
        <v>1694</v>
      </c>
    </row>
    <row r="894" spans="1:18" ht="27.6" outlineLevel="2" x14ac:dyDescent="0.3">
      <c r="A894" s="254"/>
      <c r="B894" s="254"/>
      <c r="C894" s="257" t="s">
        <v>1630</v>
      </c>
      <c r="D894" s="229"/>
      <c r="E894" s="269" t="s">
        <v>1678</v>
      </c>
      <c r="F894" s="229" t="s">
        <v>1695</v>
      </c>
      <c r="G894" s="230">
        <v>45687</v>
      </c>
      <c r="H894" s="144">
        <v>1292</v>
      </c>
      <c r="I894" s="231">
        <v>45687</v>
      </c>
      <c r="J894" s="232">
        <v>4254747.5199999996</v>
      </c>
      <c r="K894" s="270"/>
      <c r="L894" s="270">
        <v>24823.5</v>
      </c>
      <c r="M894" s="270">
        <v>248234.98</v>
      </c>
      <c r="N894" s="270">
        <f t="shared" si="69"/>
        <v>4031336.0399999996</v>
      </c>
      <c r="O894" s="254"/>
      <c r="P894" s="254"/>
      <c r="Q894" s="253"/>
      <c r="R894" s="144" t="s">
        <v>1696</v>
      </c>
    </row>
    <row r="895" spans="1:18" ht="27.6" outlineLevel="2" x14ac:dyDescent="0.3">
      <c r="A895" s="254"/>
      <c r="B895" s="254"/>
      <c r="C895" s="257" t="s">
        <v>1697</v>
      </c>
      <c r="D895" s="229"/>
      <c r="E895" s="269" t="s">
        <v>1678</v>
      </c>
      <c r="F895" s="229" t="s">
        <v>1698</v>
      </c>
      <c r="G895" s="230">
        <v>45688</v>
      </c>
      <c r="H895" s="144">
        <v>1293</v>
      </c>
      <c r="I895" s="231">
        <v>45687</v>
      </c>
      <c r="J895" s="232">
        <v>2963151.12</v>
      </c>
      <c r="K895" s="270"/>
      <c r="L895" s="270">
        <v>12827.49</v>
      </c>
      <c r="M895" s="270"/>
      <c r="N895" s="270">
        <f t="shared" si="69"/>
        <v>2975978.6100000003</v>
      </c>
      <c r="O895" s="254"/>
      <c r="P895" s="254"/>
      <c r="Q895" s="253"/>
      <c r="R895" s="144" t="s">
        <v>1699</v>
      </c>
    </row>
    <row r="896" spans="1:18" ht="27.6" outlineLevel="2" x14ac:dyDescent="0.3">
      <c r="A896" s="254"/>
      <c r="B896" s="254"/>
      <c r="C896" s="257" t="s">
        <v>1364</v>
      </c>
      <c r="D896" s="229"/>
      <c r="E896" s="269" t="s">
        <v>1334</v>
      </c>
      <c r="F896" s="229" t="s">
        <v>1700</v>
      </c>
      <c r="G896" s="230">
        <v>45734</v>
      </c>
      <c r="H896" s="144">
        <v>852</v>
      </c>
      <c r="I896" s="231">
        <v>45728</v>
      </c>
      <c r="J896" s="232">
        <v>392246.83</v>
      </c>
      <c r="K896" s="270"/>
      <c r="L896" s="270">
        <v>2430.2800000000002</v>
      </c>
      <c r="M896" s="270"/>
      <c r="N896" s="270">
        <f t="shared" si="69"/>
        <v>394677.11000000004</v>
      </c>
      <c r="O896" s="254"/>
      <c r="P896" s="254"/>
      <c r="Q896" s="253"/>
      <c r="R896" s="144" t="s">
        <v>1701</v>
      </c>
    </row>
    <row r="897" spans="1:18" ht="27.6" outlineLevel="2" x14ac:dyDescent="0.3">
      <c r="A897" s="254"/>
      <c r="B897" s="254"/>
      <c r="C897" s="257" t="s">
        <v>1485</v>
      </c>
      <c r="D897" s="229"/>
      <c r="E897" s="269" t="s">
        <v>1334</v>
      </c>
      <c r="F897" s="229" t="s">
        <v>1702</v>
      </c>
      <c r="G897" s="230">
        <v>45743</v>
      </c>
      <c r="H897" s="144">
        <v>855</v>
      </c>
      <c r="I897" s="231">
        <v>45730</v>
      </c>
      <c r="J897" s="232">
        <v>481851.37</v>
      </c>
      <c r="K897" s="270"/>
      <c r="L897" s="270">
        <v>2985.45</v>
      </c>
      <c r="M897" s="270"/>
      <c r="N897" s="270">
        <f t="shared" si="69"/>
        <v>484836.82</v>
      </c>
      <c r="O897" s="274"/>
      <c r="P897" s="274"/>
      <c r="Q897" s="144"/>
      <c r="R897" s="144" t="s">
        <v>1703</v>
      </c>
    </row>
    <row r="898" spans="1:18" ht="27.6" outlineLevel="2" x14ac:dyDescent="0.3">
      <c r="A898" s="254"/>
      <c r="B898" s="254"/>
      <c r="C898" s="257" t="s">
        <v>1704</v>
      </c>
      <c r="D898" s="229"/>
      <c r="E898" s="269" t="s">
        <v>1334</v>
      </c>
      <c r="F898" s="229" t="s">
        <v>1705</v>
      </c>
      <c r="G898" s="230">
        <v>45743</v>
      </c>
      <c r="H898" s="144">
        <v>861</v>
      </c>
      <c r="I898" s="231">
        <v>45741</v>
      </c>
      <c r="J898" s="232">
        <v>24780.9</v>
      </c>
      <c r="K898" s="270"/>
      <c r="L898" s="270">
        <v>107.28</v>
      </c>
      <c r="M898" s="270"/>
      <c r="N898" s="270">
        <f t="shared" si="69"/>
        <v>24888.18</v>
      </c>
      <c r="O898" s="274"/>
      <c r="P898" s="274"/>
      <c r="Q898" s="144"/>
      <c r="R898" s="144" t="s">
        <v>1706</v>
      </c>
    </row>
    <row r="899" spans="1:18" ht="27.6" outlineLevel="2" x14ac:dyDescent="0.3">
      <c r="A899" s="254"/>
      <c r="B899" s="254"/>
      <c r="C899" s="257" t="s">
        <v>1707</v>
      </c>
      <c r="D899" s="229"/>
      <c r="E899" s="269" t="s">
        <v>1334</v>
      </c>
      <c r="F899" s="229" t="s">
        <v>1708</v>
      </c>
      <c r="G899" s="230">
        <v>45743</v>
      </c>
      <c r="H899" s="144">
        <v>857</v>
      </c>
      <c r="I899" s="231">
        <v>45730</v>
      </c>
      <c r="J899" s="232">
        <v>744357.99</v>
      </c>
      <c r="K899" s="270"/>
      <c r="L899" s="270">
        <v>3222.33</v>
      </c>
      <c r="M899" s="270"/>
      <c r="N899" s="270">
        <f t="shared" si="69"/>
        <v>747580.32</v>
      </c>
      <c r="O899" s="274"/>
      <c r="P899" s="274"/>
      <c r="Q899" s="144"/>
      <c r="R899" s="144" t="s">
        <v>1709</v>
      </c>
    </row>
    <row r="900" spans="1:18" outlineLevel="2" x14ac:dyDescent="0.3">
      <c r="A900" s="233"/>
      <c r="B900" s="233"/>
      <c r="C900" s="234"/>
      <c r="D900" s="235"/>
      <c r="E900" s="236"/>
      <c r="F900" s="235"/>
      <c r="G900" s="237"/>
      <c r="H900" s="238"/>
      <c r="I900" s="239"/>
      <c r="J900" s="240"/>
      <c r="K900" s="241"/>
      <c r="L900" s="241"/>
      <c r="M900" s="241"/>
      <c r="N900" s="241"/>
    </row>
    <row r="901" spans="1:18" outlineLevel="2" x14ac:dyDescent="0.3">
      <c r="A901" s="319" t="s">
        <v>132</v>
      </c>
      <c r="B901" s="320"/>
      <c r="C901" s="320"/>
      <c r="D901" s="320"/>
      <c r="E901" s="320"/>
      <c r="F901" s="320"/>
      <c r="G901" s="320"/>
      <c r="H901" s="320"/>
      <c r="I901" s="320"/>
      <c r="J901" s="320"/>
      <c r="K901" s="320"/>
      <c r="L901" s="320"/>
      <c r="M901" s="321"/>
      <c r="N901" s="242">
        <f>SUM(N888:N899)</f>
        <v>37625775.049999997</v>
      </c>
    </row>
    <row r="902" spans="1:18" outlineLevel="2" x14ac:dyDescent="0.3">
      <c r="A902" s="266"/>
      <c r="B902" s="266"/>
      <c r="C902" s="271"/>
      <c r="D902" s="266"/>
      <c r="E902" s="266"/>
      <c r="F902" s="266"/>
      <c r="G902" s="266"/>
      <c r="H902" s="266"/>
      <c r="I902" s="266"/>
      <c r="J902" s="267"/>
      <c r="K902" s="267"/>
      <c r="L902" s="267"/>
      <c r="M902" s="267"/>
      <c r="N902" s="252"/>
    </row>
    <row r="903" spans="1:18" s="251" customFormat="1" outlineLevel="2" x14ac:dyDescent="0.3">
      <c r="A903" s="251" t="s">
        <v>703</v>
      </c>
      <c r="B903" s="251">
        <v>12355167</v>
      </c>
      <c r="C903" s="304" t="s">
        <v>1710</v>
      </c>
      <c r="D903" s="304"/>
      <c r="E903" s="304"/>
      <c r="F903" s="304"/>
      <c r="J903" s="252"/>
      <c r="K903" s="252"/>
      <c r="L903" s="252"/>
      <c r="M903" s="252"/>
      <c r="N903" s="252"/>
    </row>
    <row r="904" spans="1:18" outlineLevel="2" x14ac:dyDescent="0.3">
      <c r="A904" s="266"/>
      <c r="B904" s="266"/>
      <c r="C904" s="271"/>
      <c r="D904" s="266"/>
      <c r="E904" s="266"/>
      <c r="F904" s="266"/>
      <c r="G904" s="266"/>
      <c r="H904" s="266"/>
      <c r="I904" s="266"/>
      <c r="J904" s="267"/>
      <c r="K904" s="267"/>
      <c r="L904" s="267"/>
      <c r="M904" s="267"/>
      <c r="N904" s="252"/>
    </row>
    <row r="905" spans="1:18" outlineLevel="2" x14ac:dyDescent="0.3">
      <c r="A905" s="307" t="s">
        <v>24</v>
      </c>
      <c r="B905" s="307" t="s">
        <v>25</v>
      </c>
      <c r="C905" s="317" t="s">
        <v>612</v>
      </c>
      <c r="D905" s="307" t="s">
        <v>613</v>
      </c>
      <c r="E905" s="307" t="s">
        <v>27</v>
      </c>
      <c r="F905" s="309" t="s">
        <v>28</v>
      </c>
      <c r="G905" s="309"/>
      <c r="H905" s="309" t="s">
        <v>614</v>
      </c>
      <c r="I905" s="309"/>
      <c r="J905" s="309"/>
      <c r="K905" s="315" t="s">
        <v>615</v>
      </c>
      <c r="L905" s="315" t="s">
        <v>616</v>
      </c>
      <c r="M905" s="315" t="s">
        <v>617</v>
      </c>
      <c r="N905" s="315" t="s">
        <v>618</v>
      </c>
      <c r="O905" s="307" t="s">
        <v>619</v>
      </c>
      <c r="P905" s="307" t="s">
        <v>36</v>
      </c>
      <c r="Q905" s="309" t="s">
        <v>32</v>
      </c>
      <c r="R905" s="309" t="s">
        <v>620</v>
      </c>
    </row>
    <row r="906" spans="1:18" outlineLevel="2" x14ac:dyDescent="0.3">
      <c r="A906" s="308"/>
      <c r="B906" s="308"/>
      <c r="C906" s="318"/>
      <c r="D906" s="308"/>
      <c r="E906" s="308"/>
      <c r="F906" s="253" t="s">
        <v>33</v>
      </c>
      <c r="G906" s="253" t="s">
        <v>34</v>
      </c>
      <c r="H906" s="253" t="s">
        <v>33</v>
      </c>
      <c r="I906" s="253" t="s">
        <v>34</v>
      </c>
      <c r="J906" s="255" t="s">
        <v>35</v>
      </c>
      <c r="K906" s="316"/>
      <c r="L906" s="316"/>
      <c r="M906" s="316"/>
      <c r="N906" s="316"/>
      <c r="O906" s="308"/>
      <c r="P906" s="308"/>
      <c r="Q906" s="309"/>
      <c r="R906" s="309"/>
    </row>
    <row r="907" spans="1:18" ht="27.6" outlineLevel="2" x14ac:dyDescent="0.3">
      <c r="A907" s="254" t="s">
        <v>37</v>
      </c>
      <c r="B907" s="254">
        <v>1</v>
      </c>
      <c r="C907" s="257" t="s">
        <v>1711</v>
      </c>
      <c r="D907" s="229"/>
      <c r="E907" s="269" t="s">
        <v>1435</v>
      </c>
      <c r="F907" s="229" t="s">
        <v>1712</v>
      </c>
      <c r="G907" s="230">
        <v>45756</v>
      </c>
      <c r="H907" s="144">
        <v>1830</v>
      </c>
      <c r="I907" s="231">
        <v>45727</v>
      </c>
      <c r="J907" s="232">
        <v>151132.14000000001</v>
      </c>
      <c r="K907" s="270"/>
      <c r="L907" s="270">
        <v>3231.77</v>
      </c>
      <c r="M907" s="270"/>
      <c r="N907" s="270">
        <f t="shared" ref="N907" si="70">+J907+K907+L907-M907</f>
        <v>154363.91</v>
      </c>
      <c r="O907" s="274" t="s">
        <v>708</v>
      </c>
      <c r="P907" s="274" t="s">
        <v>1002</v>
      </c>
      <c r="Q907" s="253"/>
      <c r="R907" s="144" t="s">
        <v>1713</v>
      </c>
    </row>
    <row r="908" spans="1:18" outlineLevel="2" x14ac:dyDescent="0.3">
      <c r="A908" s="233"/>
      <c r="B908" s="233"/>
      <c r="C908" s="234"/>
      <c r="D908" s="235"/>
      <c r="E908" s="236"/>
      <c r="F908" s="235"/>
      <c r="G908" s="237"/>
      <c r="H908" s="238"/>
      <c r="I908" s="239"/>
      <c r="J908" s="240"/>
      <c r="K908" s="241"/>
      <c r="L908" s="241"/>
      <c r="M908" s="241"/>
      <c r="N908" s="241"/>
    </row>
    <row r="909" spans="1:18" outlineLevel="2" x14ac:dyDescent="0.3">
      <c r="A909" s="319" t="s">
        <v>132</v>
      </c>
      <c r="B909" s="320"/>
      <c r="C909" s="320"/>
      <c r="D909" s="320"/>
      <c r="E909" s="320"/>
      <c r="F909" s="320"/>
      <c r="G909" s="320"/>
      <c r="H909" s="320"/>
      <c r="I909" s="320"/>
      <c r="J909" s="320"/>
      <c r="K909" s="320"/>
      <c r="L909" s="320"/>
      <c r="M909" s="321"/>
      <c r="N909" s="242">
        <f>SUM(N907:N907)</f>
        <v>154363.91</v>
      </c>
    </row>
    <row r="910" spans="1:18" outlineLevel="2" x14ac:dyDescent="0.3">
      <c r="A910" s="266"/>
      <c r="B910" s="266"/>
      <c r="C910" s="271"/>
      <c r="D910" s="266"/>
      <c r="E910" s="266"/>
      <c r="F910" s="266"/>
      <c r="G910" s="266"/>
      <c r="H910" s="266"/>
      <c r="I910" s="266"/>
      <c r="J910" s="267"/>
      <c r="K910" s="267"/>
      <c r="L910" s="267"/>
      <c r="M910" s="267"/>
      <c r="N910" s="252"/>
    </row>
    <row r="911" spans="1:18" s="251" customFormat="1" outlineLevel="2" x14ac:dyDescent="0.3">
      <c r="A911" s="251" t="s">
        <v>703</v>
      </c>
      <c r="B911" s="251">
        <v>12355173</v>
      </c>
      <c r="C911" s="304" t="s">
        <v>1714</v>
      </c>
      <c r="D911" s="304"/>
      <c r="E911" s="304"/>
      <c r="F911" s="304"/>
      <c r="J911" s="252"/>
      <c r="K911" s="252"/>
      <c r="L911" s="252"/>
      <c r="M911" s="252"/>
      <c r="N911" s="252"/>
    </row>
    <row r="912" spans="1:18" outlineLevel="2" x14ac:dyDescent="0.3">
      <c r="A912" s="266"/>
      <c r="B912" s="266"/>
      <c r="C912" s="271"/>
      <c r="D912" s="266"/>
      <c r="E912" s="266"/>
      <c r="F912" s="266"/>
      <c r="G912" s="266"/>
      <c r="H912" s="266"/>
      <c r="I912" s="266"/>
      <c r="J912" s="267"/>
      <c r="K912" s="267"/>
      <c r="L912" s="267"/>
      <c r="M912" s="267"/>
      <c r="N912" s="252"/>
    </row>
    <row r="913" spans="1:18" outlineLevel="2" x14ac:dyDescent="0.3">
      <c r="A913" s="307" t="s">
        <v>24</v>
      </c>
      <c r="B913" s="307" t="s">
        <v>25</v>
      </c>
      <c r="C913" s="317" t="s">
        <v>612</v>
      </c>
      <c r="D913" s="307" t="s">
        <v>613</v>
      </c>
      <c r="E913" s="307" t="s">
        <v>27</v>
      </c>
      <c r="F913" s="309" t="s">
        <v>28</v>
      </c>
      <c r="G913" s="309"/>
      <c r="H913" s="309" t="s">
        <v>614</v>
      </c>
      <c r="I913" s="309"/>
      <c r="J913" s="309"/>
      <c r="K913" s="315" t="s">
        <v>615</v>
      </c>
      <c r="L913" s="315" t="s">
        <v>616</v>
      </c>
      <c r="M913" s="315" t="s">
        <v>617</v>
      </c>
      <c r="N913" s="315" t="s">
        <v>618</v>
      </c>
      <c r="O913" s="307" t="s">
        <v>619</v>
      </c>
      <c r="P913" s="307" t="s">
        <v>36</v>
      </c>
      <c r="Q913" s="309" t="s">
        <v>32</v>
      </c>
      <c r="R913" s="309" t="s">
        <v>620</v>
      </c>
    </row>
    <row r="914" spans="1:18" outlineLevel="2" x14ac:dyDescent="0.3">
      <c r="A914" s="308"/>
      <c r="B914" s="308"/>
      <c r="C914" s="318"/>
      <c r="D914" s="308"/>
      <c r="E914" s="308"/>
      <c r="F914" s="253" t="s">
        <v>33</v>
      </c>
      <c r="G914" s="253" t="s">
        <v>34</v>
      </c>
      <c r="H914" s="253" t="s">
        <v>33</v>
      </c>
      <c r="I914" s="253" t="s">
        <v>34</v>
      </c>
      <c r="J914" s="255" t="s">
        <v>35</v>
      </c>
      <c r="K914" s="316"/>
      <c r="L914" s="316"/>
      <c r="M914" s="316"/>
      <c r="N914" s="316"/>
      <c r="O914" s="308"/>
      <c r="P914" s="308"/>
      <c r="Q914" s="309"/>
      <c r="R914" s="309"/>
    </row>
    <row r="915" spans="1:18" ht="27.6" outlineLevel="2" x14ac:dyDescent="0.3">
      <c r="A915" s="254" t="s">
        <v>37</v>
      </c>
      <c r="B915" s="254">
        <v>1</v>
      </c>
      <c r="C915" s="257" t="s">
        <v>1715</v>
      </c>
      <c r="D915" s="229"/>
      <c r="E915" s="269" t="s">
        <v>1716</v>
      </c>
      <c r="F915" s="261" t="s">
        <v>1717</v>
      </c>
      <c r="G915" s="230">
        <v>45727</v>
      </c>
      <c r="H915" s="144">
        <v>1318</v>
      </c>
      <c r="I915" s="231">
        <v>45714</v>
      </c>
      <c r="J915" s="232">
        <v>619717.06000000006</v>
      </c>
      <c r="K915" s="270"/>
      <c r="L915" s="270">
        <v>9217.14</v>
      </c>
      <c r="M915" s="270"/>
      <c r="N915" s="270">
        <f t="shared" ref="N915" si="71">+J915+K915+L915-M915</f>
        <v>628934.20000000007</v>
      </c>
      <c r="O915" s="274" t="s">
        <v>708</v>
      </c>
      <c r="P915" s="274" t="s">
        <v>1002</v>
      </c>
      <c r="Q915" s="253"/>
      <c r="R915" s="144" t="s">
        <v>1718</v>
      </c>
    </row>
    <row r="916" spans="1:18" outlineLevel="2" x14ac:dyDescent="0.3">
      <c r="A916" s="233"/>
      <c r="B916" s="233"/>
      <c r="C916" s="234"/>
      <c r="D916" s="235"/>
      <c r="E916" s="236"/>
      <c r="F916" s="235"/>
      <c r="G916" s="237"/>
      <c r="H916" s="238"/>
      <c r="I916" s="239"/>
      <c r="J916" s="240"/>
      <c r="K916" s="241"/>
      <c r="L916" s="241"/>
      <c r="M916" s="241"/>
      <c r="N916" s="241"/>
    </row>
    <row r="917" spans="1:18" outlineLevel="2" x14ac:dyDescent="0.3">
      <c r="A917" s="319" t="s">
        <v>132</v>
      </c>
      <c r="B917" s="320"/>
      <c r="C917" s="320"/>
      <c r="D917" s="320"/>
      <c r="E917" s="320"/>
      <c r="F917" s="320"/>
      <c r="G917" s="320"/>
      <c r="H917" s="320"/>
      <c r="I917" s="320"/>
      <c r="J917" s="320"/>
      <c r="K917" s="320"/>
      <c r="L917" s="320"/>
      <c r="M917" s="321"/>
      <c r="N917" s="242">
        <f>SUM(N915:N915)</f>
        <v>628934.20000000007</v>
      </c>
    </row>
    <row r="918" spans="1:18" outlineLevel="2" x14ac:dyDescent="0.3">
      <c r="A918" s="266"/>
      <c r="B918" s="266"/>
      <c r="C918" s="271"/>
      <c r="D918" s="266"/>
      <c r="E918" s="266"/>
      <c r="F918" s="266"/>
      <c r="G918" s="266"/>
      <c r="H918" s="266"/>
      <c r="I918" s="266"/>
      <c r="J918" s="267"/>
      <c r="K918" s="267"/>
      <c r="L918" s="267"/>
      <c r="M918" s="267"/>
      <c r="N918" s="252"/>
    </row>
    <row r="919" spans="1:18" s="251" customFormat="1" outlineLevel="2" x14ac:dyDescent="0.3">
      <c r="A919" s="251" t="s">
        <v>703</v>
      </c>
      <c r="B919" s="251">
        <v>12355175</v>
      </c>
      <c r="C919" s="304" t="s">
        <v>1719</v>
      </c>
      <c r="D919" s="304"/>
      <c r="E919" s="304"/>
      <c r="F919" s="304"/>
      <c r="J919" s="252"/>
      <c r="K919" s="252"/>
      <c r="L919" s="252"/>
      <c r="M919" s="252"/>
      <c r="N919" s="252"/>
    </row>
    <row r="920" spans="1:18" outlineLevel="2" x14ac:dyDescent="0.3">
      <c r="A920" s="266"/>
      <c r="B920" s="266"/>
      <c r="C920" s="271"/>
      <c r="D920" s="266"/>
      <c r="E920" s="266"/>
      <c r="F920" s="266"/>
      <c r="G920" s="266"/>
      <c r="H920" s="266"/>
      <c r="I920" s="266"/>
      <c r="J920" s="267"/>
      <c r="K920" s="267"/>
      <c r="L920" s="267"/>
      <c r="M920" s="267"/>
      <c r="N920" s="252"/>
    </row>
    <row r="921" spans="1:18" outlineLevel="2" x14ac:dyDescent="0.3">
      <c r="A921" s="307" t="s">
        <v>24</v>
      </c>
      <c r="B921" s="307" t="s">
        <v>25</v>
      </c>
      <c r="C921" s="317" t="s">
        <v>612</v>
      </c>
      <c r="D921" s="307" t="s">
        <v>613</v>
      </c>
      <c r="E921" s="307" t="s">
        <v>27</v>
      </c>
      <c r="F921" s="309" t="s">
        <v>28</v>
      </c>
      <c r="G921" s="309"/>
      <c r="H921" s="309" t="s">
        <v>614</v>
      </c>
      <c r="I921" s="309"/>
      <c r="J921" s="309"/>
      <c r="K921" s="315" t="s">
        <v>615</v>
      </c>
      <c r="L921" s="315" t="s">
        <v>616</v>
      </c>
      <c r="M921" s="315" t="s">
        <v>617</v>
      </c>
      <c r="N921" s="315" t="s">
        <v>618</v>
      </c>
      <c r="O921" s="307" t="s">
        <v>619</v>
      </c>
      <c r="P921" s="307" t="s">
        <v>36</v>
      </c>
      <c r="Q921" s="309" t="s">
        <v>32</v>
      </c>
      <c r="R921" s="309" t="s">
        <v>620</v>
      </c>
    </row>
    <row r="922" spans="1:18" outlineLevel="2" x14ac:dyDescent="0.3">
      <c r="A922" s="308"/>
      <c r="B922" s="308"/>
      <c r="C922" s="318"/>
      <c r="D922" s="308"/>
      <c r="E922" s="308"/>
      <c r="F922" s="253" t="s">
        <v>33</v>
      </c>
      <c r="G922" s="253" t="s">
        <v>34</v>
      </c>
      <c r="H922" s="253" t="s">
        <v>33</v>
      </c>
      <c r="I922" s="253" t="s">
        <v>34</v>
      </c>
      <c r="J922" s="255" t="s">
        <v>35</v>
      </c>
      <c r="K922" s="316"/>
      <c r="L922" s="316"/>
      <c r="M922" s="316"/>
      <c r="N922" s="316"/>
      <c r="O922" s="308"/>
      <c r="P922" s="308"/>
      <c r="Q922" s="309"/>
      <c r="R922" s="309"/>
    </row>
    <row r="923" spans="1:18" ht="27.6" outlineLevel="2" x14ac:dyDescent="0.3">
      <c r="A923" s="254" t="s">
        <v>37</v>
      </c>
      <c r="B923" s="254">
        <v>1</v>
      </c>
      <c r="C923" s="257" t="s">
        <v>1198</v>
      </c>
      <c r="D923" s="229"/>
      <c r="E923" s="269" t="s">
        <v>1716</v>
      </c>
      <c r="F923" s="261" t="s">
        <v>1720</v>
      </c>
      <c r="G923" s="230">
        <v>45727</v>
      </c>
      <c r="H923" s="144">
        <v>1303</v>
      </c>
      <c r="I923" s="231">
        <v>45688</v>
      </c>
      <c r="J923" s="232">
        <v>118433.9</v>
      </c>
      <c r="K923" s="270"/>
      <c r="L923" s="270">
        <v>1761.48</v>
      </c>
      <c r="M923" s="270"/>
      <c r="N923" s="270">
        <f t="shared" ref="N923" si="72">+J923+K923+L923-M923</f>
        <v>120195.37999999999</v>
      </c>
      <c r="O923" s="274" t="s">
        <v>708</v>
      </c>
      <c r="P923" s="274" t="s">
        <v>1002</v>
      </c>
      <c r="Q923" s="253"/>
      <c r="R923" s="144" t="s">
        <v>1721</v>
      </c>
    </row>
    <row r="924" spans="1:18" outlineLevel="2" x14ac:dyDescent="0.3">
      <c r="A924" s="233"/>
      <c r="B924" s="233"/>
      <c r="C924" s="234"/>
      <c r="D924" s="235"/>
      <c r="E924" s="236"/>
      <c r="F924" s="235"/>
      <c r="G924" s="237"/>
      <c r="H924" s="238"/>
      <c r="I924" s="239"/>
      <c r="J924" s="240"/>
      <c r="K924" s="241"/>
      <c r="L924" s="241"/>
      <c r="M924" s="241"/>
      <c r="N924" s="241"/>
    </row>
    <row r="925" spans="1:18" outlineLevel="2" x14ac:dyDescent="0.3">
      <c r="A925" s="319" t="s">
        <v>132</v>
      </c>
      <c r="B925" s="320"/>
      <c r="C925" s="320"/>
      <c r="D925" s="320"/>
      <c r="E925" s="320"/>
      <c r="F925" s="320"/>
      <c r="G925" s="320"/>
      <c r="H925" s="320"/>
      <c r="I925" s="320"/>
      <c r="J925" s="320"/>
      <c r="K925" s="320"/>
      <c r="L925" s="320"/>
      <c r="M925" s="321"/>
      <c r="N925" s="242">
        <f>SUM(N923:N923)</f>
        <v>120195.37999999999</v>
      </c>
    </row>
    <row r="926" spans="1:18" outlineLevel="2" x14ac:dyDescent="0.3">
      <c r="A926" s="266"/>
      <c r="B926" s="266"/>
      <c r="C926" s="271"/>
      <c r="D926" s="266"/>
      <c r="E926" s="266"/>
      <c r="F926" s="266"/>
      <c r="G926" s="266"/>
      <c r="H926" s="266"/>
      <c r="I926" s="266"/>
      <c r="J926" s="267"/>
      <c r="K926" s="267"/>
      <c r="L926" s="267"/>
      <c r="M926" s="267"/>
      <c r="N926" s="252"/>
    </row>
    <row r="927" spans="1:18" s="251" customFormat="1" outlineLevel="2" x14ac:dyDescent="0.3">
      <c r="A927" s="251" t="s">
        <v>703</v>
      </c>
      <c r="B927" s="251">
        <v>12355181</v>
      </c>
      <c r="C927" s="304" t="s">
        <v>1722</v>
      </c>
      <c r="D927" s="304"/>
      <c r="E927" s="304"/>
      <c r="F927" s="304"/>
      <c r="J927" s="252"/>
      <c r="K927" s="252"/>
      <c r="L927" s="252"/>
      <c r="M927" s="252"/>
      <c r="N927" s="252"/>
    </row>
    <row r="928" spans="1:18" outlineLevel="2" x14ac:dyDescent="0.3">
      <c r="A928" s="266"/>
      <c r="B928" s="266"/>
      <c r="C928" s="271"/>
      <c r="D928" s="266"/>
      <c r="E928" s="266"/>
      <c r="F928" s="266"/>
      <c r="G928" s="266"/>
      <c r="H928" s="266"/>
      <c r="I928" s="266"/>
      <c r="J928" s="267"/>
      <c r="K928" s="267"/>
      <c r="L928" s="267"/>
      <c r="M928" s="267"/>
      <c r="N928" s="252"/>
    </row>
    <row r="929" spans="1:18" outlineLevel="2" x14ac:dyDescent="0.3">
      <c r="A929" s="307" t="s">
        <v>24</v>
      </c>
      <c r="B929" s="307" t="s">
        <v>25</v>
      </c>
      <c r="C929" s="317" t="s">
        <v>612</v>
      </c>
      <c r="D929" s="307" t="s">
        <v>613</v>
      </c>
      <c r="E929" s="307" t="s">
        <v>27</v>
      </c>
      <c r="F929" s="309" t="s">
        <v>28</v>
      </c>
      <c r="G929" s="309"/>
      <c r="H929" s="309" t="s">
        <v>614</v>
      </c>
      <c r="I929" s="309"/>
      <c r="J929" s="309"/>
      <c r="K929" s="315" t="s">
        <v>615</v>
      </c>
      <c r="L929" s="315" t="s">
        <v>616</v>
      </c>
      <c r="M929" s="315" t="s">
        <v>617</v>
      </c>
      <c r="N929" s="315" t="s">
        <v>618</v>
      </c>
      <c r="O929" s="307" t="s">
        <v>619</v>
      </c>
      <c r="P929" s="307" t="s">
        <v>36</v>
      </c>
      <c r="Q929" s="309" t="s">
        <v>32</v>
      </c>
      <c r="R929" s="309" t="s">
        <v>620</v>
      </c>
    </row>
    <row r="930" spans="1:18" outlineLevel="2" x14ac:dyDescent="0.3">
      <c r="A930" s="308"/>
      <c r="B930" s="308"/>
      <c r="C930" s="318"/>
      <c r="D930" s="308"/>
      <c r="E930" s="308"/>
      <c r="F930" s="253" t="s">
        <v>33</v>
      </c>
      <c r="G930" s="253" t="s">
        <v>34</v>
      </c>
      <c r="H930" s="253" t="s">
        <v>33</v>
      </c>
      <c r="I930" s="253" t="s">
        <v>34</v>
      </c>
      <c r="J930" s="255" t="s">
        <v>35</v>
      </c>
      <c r="K930" s="316"/>
      <c r="L930" s="316"/>
      <c r="M930" s="316"/>
      <c r="N930" s="316"/>
      <c r="O930" s="308"/>
      <c r="P930" s="308"/>
      <c r="Q930" s="309"/>
      <c r="R930" s="309"/>
    </row>
    <row r="931" spans="1:18" ht="27.6" outlineLevel="2" x14ac:dyDescent="0.3">
      <c r="A931" s="254" t="s">
        <v>37</v>
      </c>
      <c r="B931" s="254">
        <v>1</v>
      </c>
      <c r="C931" s="257" t="s">
        <v>1723</v>
      </c>
      <c r="D931" s="229"/>
      <c r="E931" s="269" t="s">
        <v>1724</v>
      </c>
      <c r="F931" s="229" t="s">
        <v>1725</v>
      </c>
      <c r="G931" s="230">
        <v>45734</v>
      </c>
      <c r="H931" s="144">
        <v>3502</v>
      </c>
      <c r="I931" s="231">
        <v>45706</v>
      </c>
      <c r="J931" s="232">
        <v>616684.99</v>
      </c>
      <c r="K931" s="270"/>
      <c r="L931" s="270">
        <v>9172.0400000000009</v>
      </c>
      <c r="M931" s="270"/>
      <c r="N931" s="270">
        <f t="shared" ref="N931" si="73">+J931+K931+L931-M931</f>
        <v>625857.03</v>
      </c>
      <c r="O931" s="274" t="s">
        <v>708</v>
      </c>
      <c r="P931" s="274" t="s">
        <v>1002</v>
      </c>
      <c r="Q931" s="253"/>
      <c r="R931" s="144" t="s">
        <v>1726</v>
      </c>
    </row>
    <row r="932" spans="1:18" outlineLevel="2" x14ac:dyDescent="0.3">
      <c r="A932" s="233"/>
      <c r="B932" s="233"/>
      <c r="C932" s="234"/>
      <c r="D932" s="235"/>
      <c r="E932" s="236"/>
      <c r="F932" s="235"/>
      <c r="G932" s="237"/>
      <c r="H932" s="238"/>
      <c r="I932" s="239"/>
      <c r="J932" s="240"/>
      <c r="K932" s="241"/>
      <c r="L932" s="241"/>
      <c r="M932" s="241"/>
      <c r="N932" s="241"/>
    </row>
    <row r="933" spans="1:18" outlineLevel="2" x14ac:dyDescent="0.3">
      <c r="A933" s="319" t="s">
        <v>132</v>
      </c>
      <c r="B933" s="320"/>
      <c r="C933" s="320"/>
      <c r="D933" s="320"/>
      <c r="E933" s="320"/>
      <c r="F933" s="320"/>
      <c r="G933" s="320"/>
      <c r="H933" s="320"/>
      <c r="I933" s="320"/>
      <c r="J933" s="320"/>
      <c r="K933" s="320"/>
      <c r="L933" s="320"/>
      <c r="M933" s="321"/>
      <c r="N933" s="242">
        <f>SUM(N931:N931)</f>
        <v>625857.03</v>
      </c>
    </row>
    <row r="934" spans="1:18" outlineLevel="2" x14ac:dyDescent="0.3">
      <c r="A934" s="266"/>
      <c r="B934" s="266"/>
      <c r="C934" s="271"/>
      <c r="D934" s="266"/>
      <c r="E934" s="266"/>
      <c r="F934" s="266"/>
      <c r="G934" s="266"/>
      <c r="H934" s="266"/>
      <c r="I934" s="266"/>
      <c r="J934" s="267"/>
      <c r="K934" s="267"/>
      <c r="L934" s="267"/>
      <c r="M934" s="267"/>
      <c r="N934" s="252"/>
    </row>
    <row r="935" spans="1:18" s="251" customFormat="1" outlineLevel="2" x14ac:dyDescent="0.3">
      <c r="A935" s="251" t="s">
        <v>703</v>
      </c>
      <c r="B935" s="251">
        <v>12355182</v>
      </c>
      <c r="C935" s="304" t="s">
        <v>1727</v>
      </c>
      <c r="D935" s="304"/>
      <c r="E935" s="304"/>
      <c r="F935" s="304"/>
      <c r="J935" s="252"/>
      <c r="K935" s="252"/>
      <c r="L935" s="252"/>
      <c r="M935" s="252"/>
      <c r="N935" s="252"/>
    </row>
    <row r="936" spans="1:18" outlineLevel="2" x14ac:dyDescent="0.3">
      <c r="A936" s="266"/>
      <c r="B936" s="266"/>
      <c r="C936" s="271"/>
      <c r="D936" s="266"/>
      <c r="E936" s="266"/>
      <c r="F936" s="266"/>
      <c r="G936" s="266"/>
      <c r="H936" s="266"/>
      <c r="I936" s="266"/>
      <c r="J936" s="267"/>
      <c r="K936" s="267"/>
      <c r="L936" s="267"/>
      <c r="M936" s="267"/>
      <c r="N936" s="252"/>
    </row>
    <row r="937" spans="1:18" outlineLevel="2" x14ac:dyDescent="0.3">
      <c r="A937" s="307" t="s">
        <v>24</v>
      </c>
      <c r="B937" s="307" t="s">
        <v>25</v>
      </c>
      <c r="C937" s="317" t="s">
        <v>612</v>
      </c>
      <c r="D937" s="307" t="s">
        <v>613</v>
      </c>
      <c r="E937" s="307" t="s">
        <v>27</v>
      </c>
      <c r="F937" s="309" t="s">
        <v>28</v>
      </c>
      <c r="G937" s="309"/>
      <c r="H937" s="309" t="s">
        <v>614</v>
      </c>
      <c r="I937" s="309"/>
      <c r="J937" s="309"/>
      <c r="K937" s="315" t="s">
        <v>615</v>
      </c>
      <c r="L937" s="315" t="s">
        <v>616</v>
      </c>
      <c r="M937" s="315" t="s">
        <v>617</v>
      </c>
      <c r="N937" s="315" t="s">
        <v>618</v>
      </c>
      <c r="O937" s="307" t="s">
        <v>619</v>
      </c>
      <c r="P937" s="307" t="s">
        <v>36</v>
      </c>
      <c r="Q937" s="309" t="s">
        <v>32</v>
      </c>
      <c r="R937" s="309" t="s">
        <v>620</v>
      </c>
    </row>
    <row r="938" spans="1:18" outlineLevel="2" x14ac:dyDescent="0.3">
      <c r="A938" s="308"/>
      <c r="B938" s="308"/>
      <c r="C938" s="318"/>
      <c r="D938" s="308"/>
      <c r="E938" s="308"/>
      <c r="F938" s="253" t="s">
        <v>33</v>
      </c>
      <c r="G938" s="253" t="s">
        <v>34</v>
      </c>
      <c r="H938" s="253" t="s">
        <v>33</v>
      </c>
      <c r="I938" s="253" t="s">
        <v>34</v>
      </c>
      <c r="J938" s="255" t="s">
        <v>35</v>
      </c>
      <c r="K938" s="316"/>
      <c r="L938" s="316"/>
      <c r="M938" s="316"/>
      <c r="N938" s="316"/>
      <c r="O938" s="308"/>
      <c r="P938" s="308"/>
      <c r="Q938" s="309"/>
      <c r="R938" s="309"/>
    </row>
    <row r="939" spans="1:18" ht="27.6" outlineLevel="2" x14ac:dyDescent="0.3">
      <c r="A939" s="254" t="s">
        <v>37</v>
      </c>
      <c r="B939" s="254">
        <v>1</v>
      </c>
      <c r="C939" s="257" t="s">
        <v>920</v>
      </c>
      <c r="D939" s="229"/>
      <c r="E939" s="269" t="s">
        <v>1327</v>
      </c>
      <c r="F939" s="261" t="s">
        <v>1728</v>
      </c>
      <c r="G939" s="230">
        <v>45849</v>
      </c>
      <c r="H939" s="144">
        <v>4120</v>
      </c>
      <c r="I939" s="231">
        <v>45817</v>
      </c>
      <c r="J939" s="232">
        <v>869209.06</v>
      </c>
      <c r="K939" s="270"/>
      <c r="L939" s="270">
        <v>12927.87</v>
      </c>
      <c r="M939" s="270"/>
      <c r="N939" s="270">
        <f t="shared" ref="N939:N941" si="74">+J939+K939+L939-M939</f>
        <v>882136.93</v>
      </c>
      <c r="O939" s="274" t="s">
        <v>708</v>
      </c>
      <c r="P939" s="274" t="s">
        <v>1002</v>
      </c>
      <c r="Q939" s="253"/>
      <c r="R939" s="144" t="s">
        <v>1729</v>
      </c>
    </row>
    <row r="940" spans="1:18" ht="27.6" outlineLevel="2" x14ac:dyDescent="0.3">
      <c r="A940" s="254"/>
      <c r="B940" s="254"/>
      <c r="C940" s="257" t="s">
        <v>1468</v>
      </c>
      <c r="D940" s="229"/>
      <c r="E940" s="269" t="s">
        <v>1327</v>
      </c>
      <c r="F940" s="279" t="s">
        <v>1730</v>
      </c>
      <c r="G940" s="230">
        <v>45856</v>
      </c>
      <c r="H940" s="144">
        <v>4121</v>
      </c>
      <c r="I940" s="231">
        <v>45817</v>
      </c>
      <c r="J940" s="232">
        <v>196607.5</v>
      </c>
      <c r="K940" s="270"/>
      <c r="L940" s="270">
        <v>2924.17</v>
      </c>
      <c r="M940" s="270"/>
      <c r="N940" s="270">
        <f t="shared" si="74"/>
        <v>199531.67</v>
      </c>
      <c r="O940" s="254"/>
      <c r="P940" s="254"/>
      <c r="Q940" s="253"/>
      <c r="R940" s="144" t="s">
        <v>1731</v>
      </c>
    </row>
    <row r="941" spans="1:18" ht="27.6" outlineLevel="2" x14ac:dyDescent="0.3">
      <c r="A941" s="254"/>
      <c r="B941" s="254"/>
      <c r="C941" s="257" t="s">
        <v>950</v>
      </c>
      <c r="D941" s="229"/>
      <c r="E941" s="269" t="s">
        <v>1327</v>
      </c>
      <c r="F941" s="279" t="s">
        <v>1732</v>
      </c>
      <c r="G941" s="230">
        <v>45981</v>
      </c>
      <c r="H941" s="144">
        <v>4122</v>
      </c>
      <c r="I941" s="231">
        <v>45817</v>
      </c>
      <c r="J941" s="232">
        <v>195417.63</v>
      </c>
      <c r="K941" s="270"/>
      <c r="L941" s="270">
        <v>2906.48</v>
      </c>
      <c r="M941" s="270"/>
      <c r="N941" s="270">
        <f t="shared" si="74"/>
        <v>198324.11000000002</v>
      </c>
      <c r="O941" s="254"/>
      <c r="P941" s="254"/>
      <c r="Q941" s="253"/>
      <c r="R941" s="144" t="s">
        <v>1733</v>
      </c>
    </row>
    <row r="942" spans="1:18" outlineLevel="2" x14ac:dyDescent="0.3">
      <c r="A942" s="233"/>
      <c r="B942" s="233"/>
      <c r="C942" s="234"/>
      <c r="D942" s="235"/>
      <c r="E942" s="236"/>
      <c r="F942" s="235"/>
      <c r="G942" s="237"/>
      <c r="H942" s="238"/>
      <c r="I942" s="239"/>
      <c r="J942" s="240"/>
      <c r="K942" s="241"/>
      <c r="L942" s="241"/>
      <c r="M942" s="241"/>
      <c r="N942" s="241"/>
    </row>
    <row r="943" spans="1:18" outlineLevel="2" x14ac:dyDescent="0.3">
      <c r="A943" s="319" t="s">
        <v>132</v>
      </c>
      <c r="B943" s="320"/>
      <c r="C943" s="320"/>
      <c r="D943" s="320"/>
      <c r="E943" s="320"/>
      <c r="F943" s="320"/>
      <c r="G943" s="320"/>
      <c r="H943" s="320"/>
      <c r="I943" s="320"/>
      <c r="J943" s="320"/>
      <c r="K943" s="320"/>
      <c r="L943" s="320"/>
      <c r="M943" s="321"/>
      <c r="N943" s="242">
        <f>SUM(N939:N941)</f>
        <v>1279992.7100000002</v>
      </c>
    </row>
    <row r="944" spans="1:18" outlineLevel="2" x14ac:dyDescent="0.3">
      <c r="A944" s="266"/>
      <c r="B944" s="266"/>
      <c r="C944" s="271"/>
      <c r="D944" s="266"/>
      <c r="E944" s="266"/>
      <c r="F944" s="266"/>
      <c r="G944" s="266"/>
      <c r="H944" s="266"/>
      <c r="I944" s="266"/>
      <c r="J944" s="267"/>
      <c r="K944" s="267"/>
      <c r="L944" s="267"/>
      <c r="M944" s="267"/>
      <c r="N944" s="252"/>
    </row>
    <row r="945" spans="1:18" s="251" customFormat="1" outlineLevel="2" x14ac:dyDescent="0.3">
      <c r="A945" s="251" t="s">
        <v>703</v>
      </c>
      <c r="B945" s="251">
        <v>12355183</v>
      </c>
      <c r="C945" s="304" t="s">
        <v>1734</v>
      </c>
      <c r="D945" s="304"/>
      <c r="E945" s="304"/>
      <c r="F945" s="304"/>
      <c r="J945" s="252"/>
      <c r="K945" s="252"/>
      <c r="L945" s="252"/>
      <c r="M945" s="252"/>
      <c r="N945" s="252"/>
    </row>
    <row r="946" spans="1:18" outlineLevel="2" x14ac:dyDescent="0.3">
      <c r="A946" s="266"/>
      <c r="B946" s="266"/>
      <c r="C946" s="271"/>
      <c r="D946" s="266"/>
      <c r="E946" s="266"/>
      <c r="F946" s="266"/>
      <c r="G946" s="266"/>
      <c r="H946" s="266"/>
      <c r="I946" s="266"/>
      <c r="J946" s="267"/>
      <c r="K946" s="267"/>
      <c r="L946" s="267"/>
      <c r="M946" s="267"/>
      <c r="N946" s="252"/>
    </row>
    <row r="947" spans="1:18" outlineLevel="2" x14ac:dyDescent="0.3">
      <c r="A947" s="307" t="s">
        <v>24</v>
      </c>
      <c r="B947" s="307" t="s">
        <v>25</v>
      </c>
      <c r="C947" s="317" t="s">
        <v>612</v>
      </c>
      <c r="D947" s="307" t="s">
        <v>613</v>
      </c>
      <c r="E947" s="307" t="s">
        <v>27</v>
      </c>
      <c r="F947" s="309" t="s">
        <v>28</v>
      </c>
      <c r="G947" s="309"/>
      <c r="H947" s="309" t="s">
        <v>614</v>
      </c>
      <c r="I947" s="309"/>
      <c r="J947" s="309"/>
      <c r="K947" s="315" t="s">
        <v>615</v>
      </c>
      <c r="L947" s="315" t="s">
        <v>616</v>
      </c>
      <c r="M947" s="315" t="s">
        <v>617</v>
      </c>
      <c r="N947" s="315" t="s">
        <v>618</v>
      </c>
      <c r="O947" s="307" t="s">
        <v>619</v>
      </c>
      <c r="P947" s="307" t="s">
        <v>36</v>
      </c>
      <c r="Q947" s="309" t="s">
        <v>32</v>
      </c>
      <c r="R947" s="309" t="s">
        <v>620</v>
      </c>
    </row>
    <row r="948" spans="1:18" outlineLevel="2" x14ac:dyDescent="0.3">
      <c r="A948" s="308"/>
      <c r="B948" s="308"/>
      <c r="C948" s="318"/>
      <c r="D948" s="308"/>
      <c r="E948" s="308"/>
      <c r="F948" s="253" t="s">
        <v>33</v>
      </c>
      <c r="G948" s="253" t="s">
        <v>34</v>
      </c>
      <c r="H948" s="253" t="s">
        <v>33</v>
      </c>
      <c r="I948" s="253" t="s">
        <v>34</v>
      </c>
      <c r="J948" s="255" t="s">
        <v>35</v>
      </c>
      <c r="K948" s="316"/>
      <c r="L948" s="316"/>
      <c r="M948" s="316"/>
      <c r="N948" s="316"/>
      <c r="O948" s="308"/>
      <c r="P948" s="308"/>
      <c r="Q948" s="309"/>
      <c r="R948" s="309"/>
    </row>
    <row r="949" spans="1:18" ht="27.6" outlineLevel="2" x14ac:dyDescent="0.3">
      <c r="A949" s="254" t="s">
        <v>37</v>
      </c>
      <c r="B949" s="254">
        <v>1</v>
      </c>
      <c r="C949" s="257" t="s">
        <v>1735</v>
      </c>
      <c r="D949" s="229"/>
      <c r="E949" s="269" t="s">
        <v>1327</v>
      </c>
      <c r="F949" s="229" t="s">
        <v>1736</v>
      </c>
      <c r="G949" s="230">
        <v>45735</v>
      </c>
      <c r="H949" s="144">
        <v>3904</v>
      </c>
      <c r="I949" s="262">
        <v>45740</v>
      </c>
      <c r="J949" s="232">
        <v>616625.13</v>
      </c>
      <c r="K949" s="270"/>
      <c r="L949" s="270">
        <v>9171.16</v>
      </c>
      <c r="M949" s="270"/>
      <c r="N949" s="270">
        <f>+J949+K949+L949-M949</f>
        <v>625796.29</v>
      </c>
      <c r="O949" s="274" t="s">
        <v>708</v>
      </c>
      <c r="P949" s="274" t="s">
        <v>1002</v>
      </c>
      <c r="Q949" s="253"/>
      <c r="R949" s="144" t="s">
        <v>1737</v>
      </c>
    </row>
    <row r="950" spans="1:18" outlineLevel="2" x14ac:dyDescent="0.3">
      <c r="A950" s="233"/>
      <c r="B950" s="233"/>
      <c r="C950" s="234"/>
      <c r="D950" s="235"/>
      <c r="E950" s="236"/>
      <c r="F950" s="235"/>
      <c r="G950" s="237"/>
      <c r="H950" s="238"/>
      <c r="I950" s="239"/>
      <c r="J950" s="240"/>
      <c r="K950" s="241"/>
      <c r="L950" s="241"/>
      <c r="M950" s="241"/>
      <c r="N950" s="241"/>
    </row>
    <row r="951" spans="1:18" outlineLevel="2" x14ac:dyDescent="0.3">
      <c r="A951" s="319" t="s">
        <v>132</v>
      </c>
      <c r="B951" s="320"/>
      <c r="C951" s="320"/>
      <c r="D951" s="320"/>
      <c r="E951" s="320"/>
      <c r="F951" s="320"/>
      <c r="G951" s="320"/>
      <c r="H951" s="320"/>
      <c r="I951" s="320"/>
      <c r="J951" s="320"/>
      <c r="K951" s="320"/>
      <c r="L951" s="320"/>
      <c r="M951" s="321"/>
      <c r="N951" s="242">
        <f>SUM(N949:N949)</f>
        <v>625796.29</v>
      </c>
    </row>
    <row r="952" spans="1:18" outlineLevel="2" x14ac:dyDescent="0.3">
      <c r="A952" s="266"/>
      <c r="B952" s="266"/>
      <c r="C952" s="271"/>
      <c r="D952" s="266"/>
      <c r="E952" s="266"/>
      <c r="F952" s="266"/>
      <c r="G952" s="266"/>
      <c r="H952" s="266"/>
      <c r="I952" s="266"/>
      <c r="J952" s="267"/>
      <c r="K952" s="267"/>
      <c r="L952" s="267"/>
      <c r="M952" s="267"/>
      <c r="N952" s="252"/>
    </row>
    <row r="953" spans="1:18" s="251" customFormat="1" outlineLevel="2" x14ac:dyDescent="0.3">
      <c r="A953" s="251" t="s">
        <v>703</v>
      </c>
      <c r="B953" s="251">
        <v>12355184</v>
      </c>
      <c r="C953" s="304" t="s">
        <v>1738</v>
      </c>
      <c r="D953" s="304"/>
      <c r="E953" s="304"/>
      <c r="F953" s="304"/>
      <c r="J953" s="252"/>
      <c r="K953" s="252"/>
      <c r="L953" s="252"/>
      <c r="M953" s="252"/>
      <c r="N953" s="252"/>
    </row>
    <row r="954" spans="1:18" outlineLevel="2" x14ac:dyDescent="0.3">
      <c r="A954" s="266"/>
      <c r="B954" s="266"/>
      <c r="C954" s="271"/>
      <c r="D954" s="266"/>
      <c r="E954" s="266"/>
      <c r="F954" s="266"/>
      <c r="G954" s="266"/>
      <c r="H954" s="266"/>
      <c r="I954" s="266"/>
      <c r="J954" s="267"/>
      <c r="K954" s="267"/>
      <c r="L954" s="267"/>
      <c r="M954" s="267"/>
      <c r="N954" s="252"/>
    </row>
    <row r="955" spans="1:18" outlineLevel="2" x14ac:dyDescent="0.3">
      <c r="A955" s="307" t="s">
        <v>24</v>
      </c>
      <c r="B955" s="307" t="s">
        <v>25</v>
      </c>
      <c r="C955" s="317" t="s">
        <v>612</v>
      </c>
      <c r="D955" s="307" t="s">
        <v>613</v>
      </c>
      <c r="E955" s="307" t="s">
        <v>27</v>
      </c>
      <c r="F955" s="309" t="s">
        <v>28</v>
      </c>
      <c r="G955" s="309"/>
      <c r="H955" s="309" t="s">
        <v>614</v>
      </c>
      <c r="I955" s="309"/>
      <c r="J955" s="309"/>
      <c r="K955" s="315" t="s">
        <v>615</v>
      </c>
      <c r="L955" s="315" t="s">
        <v>616</v>
      </c>
      <c r="M955" s="315" t="s">
        <v>617</v>
      </c>
      <c r="N955" s="315" t="s">
        <v>618</v>
      </c>
      <c r="O955" s="307" t="s">
        <v>619</v>
      </c>
      <c r="P955" s="307" t="s">
        <v>36</v>
      </c>
      <c r="Q955" s="309" t="s">
        <v>32</v>
      </c>
      <c r="R955" s="309" t="s">
        <v>620</v>
      </c>
    </row>
    <row r="956" spans="1:18" outlineLevel="2" x14ac:dyDescent="0.3">
      <c r="A956" s="308"/>
      <c r="B956" s="308"/>
      <c r="C956" s="318"/>
      <c r="D956" s="308"/>
      <c r="E956" s="308"/>
      <c r="F956" s="253" t="s">
        <v>33</v>
      </c>
      <c r="G956" s="253" t="s">
        <v>34</v>
      </c>
      <c r="H956" s="253" t="s">
        <v>33</v>
      </c>
      <c r="I956" s="253" t="s">
        <v>34</v>
      </c>
      <c r="J956" s="255" t="s">
        <v>35</v>
      </c>
      <c r="K956" s="316"/>
      <c r="L956" s="316"/>
      <c r="M956" s="316"/>
      <c r="N956" s="316"/>
      <c r="O956" s="308"/>
      <c r="P956" s="308"/>
      <c r="Q956" s="309"/>
      <c r="R956" s="309"/>
    </row>
    <row r="957" spans="1:18" ht="27.6" outlineLevel="2" x14ac:dyDescent="0.3">
      <c r="A957" s="254" t="s">
        <v>37</v>
      </c>
      <c r="B957" s="254">
        <v>1</v>
      </c>
      <c r="C957" s="257" t="s">
        <v>1739</v>
      </c>
      <c r="D957" s="229"/>
      <c r="E957" s="269" t="s">
        <v>1327</v>
      </c>
      <c r="F957" s="229" t="s">
        <v>1740</v>
      </c>
      <c r="G957" s="230">
        <v>45734</v>
      </c>
      <c r="H957" s="144">
        <v>3857</v>
      </c>
      <c r="I957" s="262">
        <v>45723</v>
      </c>
      <c r="J957" s="232">
        <v>3293869.97</v>
      </c>
      <c r="K957" s="270"/>
      <c r="L957" s="270">
        <v>48990.19</v>
      </c>
      <c r="M957" s="270"/>
      <c r="N957" s="270">
        <f>+J957+K957+L957-M957</f>
        <v>3342860.16</v>
      </c>
      <c r="O957" s="274" t="s">
        <v>708</v>
      </c>
      <c r="P957" s="274" t="s">
        <v>1002</v>
      </c>
      <c r="Q957" s="253"/>
      <c r="R957" s="144" t="s">
        <v>1741</v>
      </c>
    </row>
    <row r="958" spans="1:18" outlineLevel="2" x14ac:dyDescent="0.3">
      <c r="A958" s="233"/>
      <c r="B958" s="233"/>
      <c r="C958" s="234"/>
      <c r="D958" s="235"/>
      <c r="E958" s="236"/>
      <c r="F958" s="235"/>
      <c r="G958" s="237"/>
      <c r="H958" s="238"/>
      <c r="I958" s="239"/>
      <c r="J958" s="240"/>
      <c r="K958" s="241"/>
      <c r="L958" s="241"/>
      <c r="M958" s="241"/>
      <c r="N958" s="241"/>
    </row>
    <row r="959" spans="1:18" outlineLevel="2" x14ac:dyDescent="0.3">
      <c r="A959" s="319" t="s">
        <v>132</v>
      </c>
      <c r="B959" s="320"/>
      <c r="C959" s="320"/>
      <c r="D959" s="320"/>
      <c r="E959" s="320"/>
      <c r="F959" s="320"/>
      <c r="G959" s="320"/>
      <c r="H959" s="320"/>
      <c r="I959" s="320"/>
      <c r="J959" s="320"/>
      <c r="K959" s="320"/>
      <c r="L959" s="320"/>
      <c r="M959" s="321"/>
      <c r="N959" s="242">
        <f>SUM(N957:N957)</f>
        <v>3342860.16</v>
      </c>
    </row>
    <row r="960" spans="1:18" outlineLevel="2" x14ac:dyDescent="0.3">
      <c r="A960" s="266"/>
      <c r="B960" s="266"/>
      <c r="C960" s="271"/>
      <c r="D960" s="266"/>
      <c r="E960" s="266"/>
      <c r="F960" s="266"/>
      <c r="G960" s="266"/>
      <c r="H960" s="266"/>
      <c r="I960" s="266"/>
      <c r="J960" s="267"/>
      <c r="K960" s="267"/>
      <c r="L960" s="267"/>
      <c r="M960" s="267"/>
      <c r="N960" s="252"/>
    </row>
    <row r="961" spans="1:18" s="251" customFormat="1" outlineLevel="2" x14ac:dyDescent="0.3">
      <c r="A961" s="251" t="s">
        <v>703</v>
      </c>
      <c r="B961" s="251">
        <v>12355185</v>
      </c>
      <c r="C961" s="304" t="s">
        <v>1742</v>
      </c>
      <c r="D961" s="304"/>
      <c r="E961" s="304"/>
      <c r="F961" s="304"/>
      <c r="J961" s="252"/>
      <c r="K961" s="252"/>
      <c r="L961" s="252"/>
      <c r="M961" s="252"/>
      <c r="N961" s="252"/>
    </row>
    <row r="962" spans="1:18" outlineLevel="2" x14ac:dyDescent="0.3">
      <c r="A962" s="266"/>
      <c r="B962" s="266"/>
      <c r="C962" s="271"/>
      <c r="D962" s="266"/>
      <c r="E962" s="266"/>
      <c r="F962" s="266"/>
      <c r="G962" s="266"/>
      <c r="H962" s="266"/>
      <c r="I962" s="266"/>
      <c r="J962" s="267"/>
      <c r="K962" s="267"/>
      <c r="L962" s="267"/>
      <c r="M962" s="267"/>
      <c r="N962" s="252"/>
    </row>
    <row r="963" spans="1:18" outlineLevel="2" x14ac:dyDescent="0.3">
      <c r="A963" s="307" t="s">
        <v>24</v>
      </c>
      <c r="B963" s="307" t="s">
        <v>25</v>
      </c>
      <c r="C963" s="317" t="s">
        <v>612</v>
      </c>
      <c r="D963" s="307" t="s">
        <v>613</v>
      </c>
      <c r="E963" s="307" t="s">
        <v>27</v>
      </c>
      <c r="F963" s="309" t="s">
        <v>28</v>
      </c>
      <c r="G963" s="309"/>
      <c r="H963" s="309" t="s">
        <v>614</v>
      </c>
      <c r="I963" s="309"/>
      <c r="J963" s="309"/>
      <c r="K963" s="315" t="s">
        <v>615</v>
      </c>
      <c r="L963" s="315" t="s">
        <v>616</v>
      </c>
      <c r="M963" s="315" t="s">
        <v>617</v>
      </c>
      <c r="N963" s="315" t="s">
        <v>618</v>
      </c>
      <c r="O963" s="307" t="s">
        <v>619</v>
      </c>
      <c r="P963" s="307" t="s">
        <v>36</v>
      </c>
      <c r="Q963" s="309" t="s">
        <v>32</v>
      </c>
      <c r="R963" s="309" t="s">
        <v>620</v>
      </c>
    </row>
    <row r="964" spans="1:18" outlineLevel="2" x14ac:dyDescent="0.3">
      <c r="A964" s="308"/>
      <c r="B964" s="308"/>
      <c r="C964" s="318"/>
      <c r="D964" s="308"/>
      <c r="E964" s="308"/>
      <c r="F964" s="253" t="s">
        <v>33</v>
      </c>
      <c r="G964" s="253" t="s">
        <v>34</v>
      </c>
      <c r="H964" s="253" t="s">
        <v>33</v>
      </c>
      <c r="I964" s="253" t="s">
        <v>34</v>
      </c>
      <c r="J964" s="255" t="s">
        <v>35</v>
      </c>
      <c r="K964" s="316"/>
      <c r="L964" s="316"/>
      <c r="M964" s="316"/>
      <c r="N964" s="316"/>
      <c r="O964" s="308"/>
      <c r="P964" s="308"/>
      <c r="Q964" s="309"/>
      <c r="R964" s="309"/>
    </row>
    <row r="965" spans="1:18" ht="27.6" outlineLevel="2" x14ac:dyDescent="0.3">
      <c r="A965" s="254" t="s">
        <v>37</v>
      </c>
      <c r="B965" s="254">
        <v>1</v>
      </c>
      <c r="C965" s="257" t="s">
        <v>1735</v>
      </c>
      <c r="D965" s="229"/>
      <c r="E965" s="269" t="s">
        <v>1327</v>
      </c>
      <c r="F965" s="229" t="s">
        <v>1743</v>
      </c>
      <c r="G965" s="230">
        <v>45735</v>
      </c>
      <c r="H965" s="144">
        <v>3858</v>
      </c>
      <c r="I965" s="262">
        <v>45723</v>
      </c>
      <c r="J965" s="232">
        <v>1338134.67</v>
      </c>
      <c r="K965" s="270"/>
      <c r="L965" s="270">
        <v>19902.27</v>
      </c>
      <c r="M965" s="270"/>
      <c r="N965" s="270">
        <f>+J965+K965+L965-M965</f>
        <v>1358036.94</v>
      </c>
      <c r="O965" s="274" t="s">
        <v>708</v>
      </c>
      <c r="P965" s="274" t="s">
        <v>1002</v>
      </c>
      <c r="Q965" s="253"/>
      <c r="R965" s="144" t="s">
        <v>1744</v>
      </c>
    </row>
    <row r="966" spans="1:18" outlineLevel="2" x14ac:dyDescent="0.3">
      <c r="A966" s="233"/>
      <c r="B966" s="233"/>
      <c r="C966" s="234"/>
      <c r="D966" s="235"/>
      <c r="E966" s="236"/>
      <c r="F966" s="235"/>
      <c r="G966" s="237"/>
      <c r="H966" s="238"/>
      <c r="I966" s="239"/>
      <c r="J966" s="240"/>
      <c r="K966" s="241"/>
      <c r="L966" s="241"/>
      <c r="M966" s="241"/>
      <c r="N966" s="241"/>
    </row>
    <row r="967" spans="1:18" outlineLevel="2" x14ac:dyDescent="0.3">
      <c r="A967" s="319" t="s">
        <v>132</v>
      </c>
      <c r="B967" s="320"/>
      <c r="C967" s="320"/>
      <c r="D967" s="320"/>
      <c r="E967" s="320"/>
      <c r="F967" s="320"/>
      <c r="G967" s="320"/>
      <c r="H967" s="320"/>
      <c r="I967" s="320"/>
      <c r="J967" s="320"/>
      <c r="K967" s="320"/>
      <c r="L967" s="320"/>
      <c r="M967" s="321"/>
      <c r="N967" s="242">
        <f>SUM(N965:N965)</f>
        <v>1358036.94</v>
      </c>
    </row>
    <row r="968" spans="1:18" outlineLevel="2" x14ac:dyDescent="0.3">
      <c r="A968" s="266"/>
      <c r="B968" s="266"/>
      <c r="C968" s="271"/>
      <c r="D968" s="266"/>
      <c r="E968" s="266"/>
      <c r="F968" s="266"/>
      <c r="G968" s="266"/>
      <c r="H968" s="266"/>
      <c r="I968" s="266"/>
      <c r="J968" s="267"/>
      <c r="K968" s="267"/>
      <c r="L968" s="267"/>
      <c r="M968" s="267"/>
      <c r="N968" s="252"/>
    </row>
    <row r="969" spans="1:18" s="251" customFormat="1" outlineLevel="2" x14ac:dyDescent="0.3">
      <c r="A969" s="251" t="s">
        <v>703</v>
      </c>
      <c r="B969" s="251">
        <v>12355186</v>
      </c>
      <c r="C969" s="304" t="s">
        <v>1745</v>
      </c>
      <c r="D969" s="304"/>
      <c r="E969" s="304"/>
      <c r="F969" s="304"/>
      <c r="J969" s="252"/>
      <c r="K969" s="252"/>
      <c r="L969" s="252"/>
      <c r="M969" s="252"/>
      <c r="N969" s="252"/>
    </row>
    <row r="970" spans="1:18" outlineLevel="2" x14ac:dyDescent="0.3">
      <c r="A970" s="266"/>
      <c r="B970" s="266"/>
      <c r="C970" s="271"/>
      <c r="D970" s="266"/>
      <c r="E970" s="266"/>
      <c r="F970" s="266"/>
      <c r="G970" s="266"/>
      <c r="H970" s="266"/>
      <c r="I970" s="266"/>
      <c r="J970" s="267"/>
      <c r="K970" s="267"/>
      <c r="L970" s="267"/>
      <c r="M970" s="267"/>
      <c r="N970" s="252"/>
    </row>
    <row r="971" spans="1:18" outlineLevel="2" x14ac:dyDescent="0.3">
      <c r="A971" s="307" t="s">
        <v>24</v>
      </c>
      <c r="B971" s="307" t="s">
        <v>25</v>
      </c>
      <c r="C971" s="317" t="s">
        <v>612</v>
      </c>
      <c r="D971" s="307" t="s">
        <v>613</v>
      </c>
      <c r="E971" s="307" t="s">
        <v>27</v>
      </c>
      <c r="F971" s="309" t="s">
        <v>28</v>
      </c>
      <c r="G971" s="309"/>
      <c r="H971" s="309" t="s">
        <v>614</v>
      </c>
      <c r="I971" s="309"/>
      <c r="J971" s="309"/>
      <c r="K971" s="315" t="s">
        <v>615</v>
      </c>
      <c r="L971" s="315" t="s">
        <v>616</v>
      </c>
      <c r="M971" s="315" t="s">
        <v>617</v>
      </c>
      <c r="N971" s="315" t="s">
        <v>618</v>
      </c>
      <c r="O971" s="307" t="s">
        <v>619</v>
      </c>
      <c r="P971" s="307" t="s">
        <v>36</v>
      </c>
      <c r="Q971" s="309" t="s">
        <v>32</v>
      </c>
      <c r="R971" s="309" t="s">
        <v>620</v>
      </c>
    </row>
    <row r="972" spans="1:18" outlineLevel="2" x14ac:dyDescent="0.3">
      <c r="A972" s="308"/>
      <c r="B972" s="308"/>
      <c r="C972" s="318"/>
      <c r="D972" s="308"/>
      <c r="E972" s="308"/>
      <c r="F972" s="253" t="s">
        <v>33</v>
      </c>
      <c r="G972" s="253" t="s">
        <v>34</v>
      </c>
      <c r="H972" s="253" t="s">
        <v>33</v>
      </c>
      <c r="I972" s="253" t="s">
        <v>34</v>
      </c>
      <c r="J972" s="255" t="s">
        <v>35</v>
      </c>
      <c r="K972" s="316"/>
      <c r="L972" s="316"/>
      <c r="M972" s="316"/>
      <c r="N972" s="316"/>
      <c r="O972" s="308"/>
      <c r="P972" s="308"/>
      <c r="Q972" s="309"/>
      <c r="R972" s="309"/>
    </row>
    <row r="973" spans="1:18" ht="27.6" outlineLevel="2" x14ac:dyDescent="0.3">
      <c r="A973" s="254" t="s">
        <v>37</v>
      </c>
      <c r="B973" s="254">
        <v>1</v>
      </c>
      <c r="C973" s="257" t="s">
        <v>1746</v>
      </c>
      <c r="D973" s="229"/>
      <c r="E973" s="269" t="s">
        <v>785</v>
      </c>
      <c r="F973" s="229" t="s">
        <v>1747</v>
      </c>
      <c r="G973" s="230">
        <v>45730</v>
      </c>
      <c r="H973" s="144">
        <v>942</v>
      </c>
      <c r="I973" s="262">
        <v>45723</v>
      </c>
      <c r="J973" s="232">
        <v>1940642.55</v>
      </c>
      <c r="K973" s="270"/>
      <c r="L973" s="270">
        <v>28863.45</v>
      </c>
      <c r="M973" s="270"/>
      <c r="N973" s="270">
        <f>+J973+K973+L973-M973</f>
        <v>1969506</v>
      </c>
      <c r="O973" s="274" t="s">
        <v>708</v>
      </c>
      <c r="P973" s="274" t="s">
        <v>1002</v>
      </c>
      <c r="Q973" s="253"/>
      <c r="R973" s="144" t="s">
        <v>1748</v>
      </c>
    </row>
    <row r="974" spans="1:18" outlineLevel="2" x14ac:dyDescent="0.3">
      <c r="A974" s="233"/>
      <c r="B974" s="233"/>
      <c r="C974" s="234"/>
      <c r="D974" s="235"/>
      <c r="E974" s="236"/>
      <c r="F974" s="235"/>
      <c r="G974" s="237"/>
      <c r="H974" s="238"/>
      <c r="I974" s="239"/>
      <c r="J974" s="240"/>
      <c r="K974" s="241"/>
      <c r="L974" s="241"/>
      <c r="M974" s="241"/>
      <c r="N974" s="241"/>
    </row>
    <row r="975" spans="1:18" outlineLevel="2" x14ac:dyDescent="0.3">
      <c r="A975" s="319" t="s">
        <v>132</v>
      </c>
      <c r="B975" s="320"/>
      <c r="C975" s="320"/>
      <c r="D975" s="320"/>
      <c r="E975" s="320"/>
      <c r="F975" s="320"/>
      <c r="G975" s="320"/>
      <c r="H975" s="320"/>
      <c r="I975" s="320"/>
      <c r="J975" s="320"/>
      <c r="K975" s="320"/>
      <c r="L975" s="320"/>
      <c r="M975" s="321"/>
      <c r="N975" s="242">
        <f>SUM(N973:N973)</f>
        <v>1969506</v>
      </c>
    </row>
    <row r="976" spans="1:18" outlineLevel="2" x14ac:dyDescent="0.3">
      <c r="A976" s="266"/>
      <c r="B976" s="266"/>
      <c r="C976" s="271"/>
      <c r="D976" s="266"/>
      <c r="E976" s="266"/>
      <c r="F976" s="266"/>
      <c r="G976" s="266"/>
      <c r="H976" s="266"/>
      <c r="I976" s="266"/>
      <c r="J976" s="267"/>
      <c r="K976" s="267"/>
      <c r="L976" s="267"/>
      <c r="M976" s="267"/>
      <c r="N976" s="252"/>
    </row>
    <row r="977" spans="1:18" s="251" customFormat="1" outlineLevel="2" x14ac:dyDescent="0.3">
      <c r="A977" s="251" t="s">
        <v>703</v>
      </c>
      <c r="B977" s="251">
        <v>12355187</v>
      </c>
      <c r="C977" s="304" t="s">
        <v>1749</v>
      </c>
      <c r="D977" s="304"/>
      <c r="E977" s="304"/>
      <c r="F977" s="304"/>
      <c r="J977" s="252"/>
      <c r="K977" s="252"/>
      <c r="L977" s="252"/>
      <c r="M977" s="252"/>
      <c r="N977" s="252"/>
    </row>
    <row r="978" spans="1:18" outlineLevel="2" x14ac:dyDescent="0.3">
      <c r="A978" s="266"/>
      <c r="B978" s="266"/>
      <c r="C978" s="271"/>
      <c r="D978" s="266"/>
      <c r="E978" s="266"/>
      <c r="F978" s="266"/>
      <c r="G978" s="266"/>
      <c r="H978" s="266"/>
      <c r="I978" s="266"/>
      <c r="J978" s="267"/>
      <c r="K978" s="267"/>
      <c r="L978" s="267"/>
      <c r="M978" s="267"/>
      <c r="N978" s="252"/>
    </row>
    <row r="979" spans="1:18" outlineLevel="2" x14ac:dyDescent="0.3">
      <c r="A979" s="307" t="s">
        <v>24</v>
      </c>
      <c r="B979" s="307" t="s">
        <v>25</v>
      </c>
      <c r="C979" s="317" t="s">
        <v>612</v>
      </c>
      <c r="D979" s="307" t="s">
        <v>613</v>
      </c>
      <c r="E979" s="307" t="s">
        <v>27</v>
      </c>
      <c r="F979" s="309" t="s">
        <v>28</v>
      </c>
      <c r="G979" s="309"/>
      <c r="H979" s="309" t="s">
        <v>614</v>
      </c>
      <c r="I979" s="309"/>
      <c r="J979" s="309"/>
      <c r="K979" s="315" t="s">
        <v>615</v>
      </c>
      <c r="L979" s="315" t="s">
        <v>616</v>
      </c>
      <c r="M979" s="315" t="s">
        <v>617</v>
      </c>
      <c r="N979" s="315" t="s">
        <v>618</v>
      </c>
      <c r="O979" s="307" t="s">
        <v>619</v>
      </c>
      <c r="P979" s="307" t="s">
        <v>36</v>
      </c>
      <c r="Q979" s="309" t="s">
        <v>32</v>
      </c>
      <c r="R979" s="309" t="s">
        <v>620</v>
      </c>
    </row>
    <row r="980" spans="1:18" outlineLevel="2" x14ac:dyDescent="0.3">
      <c r="A980" s="308"/>
      <c r="B980" s="308"/>
      <c r="C980" s="318"/>
      <c r="D980" s="308"/>
      <c r="E980" s="308"/>
      <c r="F980" s="253" t="s">
        <v>33</v>
      </c>
      <c r="G980" s="253" t="s">
        <v>34</v>
      </c>
      <c r="H980" s="253" t="s">
        <v>33</v>
      </c>
      <c r="I980" s="253" t="s">
        <v>34</v>
      </c>
      <c r="J980" s="255" t="s">
        <v>35</v>
      </c>
      <c r="K980" s="316"/>
      <c r="L980" s="316"/>
      <c r="M980" s="316"/>
      <c r="N980" s="316"/>
      <c r="O980" s="308"/>
      <c r="P980" s="308"/>
      <c r="Q980" s="309"/>
      <c r="R980" s="309"/>
    </row>
    <row r="981" spans="1:18" ht="27.6" outlineLevel="2" x14ac:dyDescent="0.3">
      <c r="A981" s="254" t="s">
        <v>37</v>
      </c>
      <c r="B981" s="254">
        <v>1</v>
      </c>
      <c r="C981" s="257" t="s">
        <v>1735</v>
      </c>
      <c r="D981" s="229"/>
      <c r="E981" s="269" t="s">
        <v>785</v>
      </c>
      <c r="F981" s="261" t="s">
        <v>1750</v>
      </c>
      <c r="G981" s="230">
        <v>45730</v>
      </c>
      <c r="H981" s="144">
        <v>943</v>
      </c>
      <c r="I981" s="262">
        <v>45723</v>
      </c>
      <c r="J981" s="232">
        <v>518663.54</v>
      </c>
      <c r="K981" s="270"/>
      <c r="L981" s="270">
        <v>7714.16</v>
      </c>
      <c r="M981" s="270"/>
      <c r="N981" s="270">
        <f>+J981+K981+L981-M981</f>
        <v>526377.69999999995</v>
      </c>
      <c r="O981" s="274" t="s">
        <v>708</v>
      </c>
      <c r="P981" s="274" t="s">
        <v>1002</v>
      </c>
      <c r="Q981" s="253"/>
      <c r="R981" s="144" t="s">
        <v>1751</v>
      </c>
    </row>
    <row r="982" spans="1:18" outlineLevel="2" x14ac:dyDescent="0.3">
      <c r="A982" s="233"/>
      <c r="B982" s="233"/>
      <c r="C982" s="234"/>
      <c r="D982" s="235"/>
      <c r="E982" s="236"/>
      <c r="F982" s="235"/>
      <c r="G982" s="237"/>
      <c r="H982" s="238"/>
      <c r="I982" s="239"/>
      <c r="J982" s="240"/>
      <c r="K982" s="241"/>
      <c r="L982" s="241"/>
      <c r="M982" s="241"/>
      <c r="N982" s="241"/>
    </row>
    <row r="983" spans="1:18" outlineLevel="2" x14ac:dyDescent="0.3">
      <c r="A983" s="319" t="s">
        <v>132</v>
      </c>
      <c r="B983" s="320"/>
      <c r="C983" s="320"/>
      <c r="D983" s="320"/>
      <c r="E983" s="320"/>
      <c r="F983" s="320"/>
      <c r="G983" s="320"/>
      <c r="H983" s="320"/>
      <c r="I983" s="320"/>
      <c r="J983" s="320"/>
      <c r="K983" s="320"/>
      <c r="L983" s="320"/>
      <c r="M983" s="321"/>
      <c r="N983" s="242">
        <f>SUM(N981:N981)</f>
        <v>526377.69999999995</v>
      </c>
    </row>
    <row r="984" spans="1:18" outlineLevel="2" x14ac:dyDescent="0.3">
      <c r="A984" s="266"/>
      <c r="B984" s="266"/>
      <c r="C984" s="266"/>
      <c r="D984" s="266"/>
      <c r="E984" s="266"/>
      <c r="F984" s="266"/>
      <c r="G984" s="266"/>
      <c r="H984" s="266"/>
      <c r="I984" s="266"/>
      <c r="J984" s="267"/>
      <c r="K984" s="267"/>
      <c r="L984" s="267"/>
      <c r="M984" s="267"/>
      <c r="N984" s="252"/>
    </row>
    <row r="985" spans="1:18" s="251" customFormat="1" outlineLevel="2" x14ac:dyDescent="0.3">
      <c r="A985" s="251" t="s">
        <v>1752</v>
      </c>
      <c r="B985" s="251">
        <v>12355189</v>
      </c>
      <c r="C985" s="304" t="s">
        <v>1753</v>
      </c>
      <c r="D985" s="304"/>
      <c r="E985" s="304"/>
      <c r="F985" s="304"/>
      <c r="J985" s="252"/>
      <c r="K985" s="252"/>
      <c r="L985" s="252"/>
      <c r="M985" s="252"/>
      <c r="N985" s="252"/>
    </row>
    <row r="986" spans="1:18" outlineLevel="2" x14ac:dyDescent="0.3">
      <c r="A986" s="266"/>
      <c r="B986" s="266"/>
      <c r="C986" s="271"/>
      <c r="D986" s="266"/>
      <c r="E986" s="266"/>
      <c r="F986" s="266"/>
      <c r="G986" s="266"/>
      <c r="H986" s="266"/>
      <c r="I986" s="266"/>
      <c r="J986" s="267"/>
      <c r="K986" s="267"/>
      <c r="L986" s="267"/>
      <c r="M986" s="267"/>
      <c r="N986" s="252"/>
    </row>
    <row r="987" spans="1:18" outlineLevel="2" x14ac:dyDescent="0.3">
      <c r="A987" s="307" t="s">
        <v>24</v>
      </c>
      <c r="B987" s="307" t="s">
        <v>25</v>
      </c>
      <c r="C987" s="317" t="s">
        <v>612</v>
      </c>
      <c r="D987" s="307" t="s">
        <v>613</v>
      </c>
      <c r="E987" s="307" t="s">
        <v>27</v>
      </c>
      <c r="F987" s="309" t="s">
        <v>28</v>
      </c>
      <c r="G987" s="309"/>
      <c r="H987" s="309" t="s">
        <v>614</v>
      </c>
      <c r="I987" s="309"/>
      <c r="J987" s="309"/>
      <c r="K987" s="315" t="s">
        <v>615</v>
      </c>
      <c r="L987" s="315" t="s">
        <v>616</v>
      </c>
      <c r="M987" s="315" t="s">
        <v>617</v>
      </c>
      <c r="N987" s="315" t="s">
        <v>618</v>
      </c>
      <c r="O987" s="307" t="s">
        <v>619</v>
      </c>
      <c r="P987" s="307" t="s">
        <v>36</v>
      </c>
      <c r="Q987" s="309" t="s">
        <v>32</v>
      </c>
      <c r="R987" s="309" t="s">
        <v>620</v>
      </c>
    </row>
    <row r="988" spans="1:18" outlineLevel="2" x14ac:dyDescent="0.3">
      <c r="A988" s="308"/>
      <c r="B988" s="308"/>
      <c r="C988" s="318"/>
      <c r="D988" s="308"/>
      <c r="E988" s="308"/>
      <c r="F988" s="253" t="s">
        <v>33</v>
      </c>
      <c r="G988" s="253" t="s">
        <v>34</v>
      </c>
      <c r="H988" s="253" t="s">
        <v>33</v>
      </c>
      <c r="I988" s="253" t="s">
        <v>34</v>
      </c>
      <c r="J988" s="255" t="s">
        <v>35</v>
      </c>
      <c r="K988" s="316"/>
      <c r="L988" s="316"/>
      <c r="M988" s="316"/>
      <c r="N988" s="316"/>
      <c r="O988" s="308"/>
      <c r="P988" s="308"/>
      <c r="Q988" s="309"/>
      <c r="R988" s="309"/>
    </row>
    <row r="989" spans="1:18" ht="27.6" outlineLevel="2" x14ac:dyDescent="0.3">
      <c r="A989" s="254" t="s">
        <v>37</v>
      </c>
      <c r="B989" s="254">
        <v>1</v>
      </c>
      <c r="C989" s="273" t="s">
        <v>1735</v>
      </c>
      <c r="D989" s="273"/>
      <c r="E989" s="269" t="s">
        <v>1609</v>
      </c>
      <c r="F989" s="229" t="s">
        <v>1754</v>
      </c>
      <c r="G989" s="230">
        <v>45735</v>
      </c>
      <c r="H989" s="144">
        <v>176</v>
      </c>
      <c r="I989" s="262">
        <v>45719</v>
      </c>
      <c r="J989" s="232">
        <v>1782691.24</v>
      </c>
      <c r="K989" s="270"/>
      <c r="L989" s="270">
        <v>26514.22</v>
      </c>
      <c r="M989" s="270"/>
      <c r="N989" s="270">
        <f>+J989+K989+L989-M989</f>
        <v>1809205.46</v>
      </c>
      <c r="O989" s="274" t="s">
        <v>708</v>
      </c>
      <c r="P989" s="274" t="s">
        <v>1002</v>
      </c>
      <c r="Q989" s="253"/>
      <c r="R989" s="144" t="s">
        <v>1755</v>
      </c>
    </row>
    <row r="990" spans="1:18" outlineLevel="2" x14ac:dyDescent="0.3">
      <c r="A990" s="233"/>
      <c r="B990" s="233"/>
      <c r="C990" s="234"/>
      <c r="D990" s="235"/>
      <c r="E990" s="236"/>
      <c r="F990" s="235"/>
      <c r="G990" s="237"/>
      <c r="H990" s="238"/>
      <c r="I990" s="239"/>
      <c r="J990" s="240"/>
      <c r="K990" s="241"/>
      <c r="L990" s="241"/>
      <c r="M990" s="241"/>
      <c r="N990" s="241"/>
    </row>
    <row r="991" spans="1:18" outlineLevel="2" x14ac:dyDescent="0.3">
      <c r="A991" s="319" t="s">
        <v>132</v>
      </c>
      <c r="B991" s="320"/>
      <c r="C991" s="320"/>
      <c r="D991" s="320"/>
      <c r="E991" s="320"/>
      <c r="F991" s="320"/>
      <c r="G991" s="320"/>
      <c r="H991" s="320"/>
      <c r="I991" s="320"/>
      <c r="J991" s="320"/>
      <c r="K991" s="320"/>
      <c r="L991" s="320"/>
      <c r="M991" s="321"/>
      <c r="N991" s="242">
        <f>SUM(N989:N989)</f>
        <v>1809205.46</v>
      </c>
    </row>
    <row r="992" spans="1:18" outlineLevel="2" x14ac:dyDescent="0.3">
      <c r="A992" s="266"/>
      <c r="B992" s="266"/>
      <c r="C992" s="271"/>
      <c r="D992" s="266"/>
      <c r="E992" s="266"/>
      <c r="F992" s="266"/>
      <c r="G992" s="266"/>
      <c r="H992" s="266"/>
      <c r="I992" s="266"/>
      <c r="J992" s="267"/>
      <c r="K992" s="267"/>
      <c r="L992" s="267"/>
      <c r="M992" s="267"/>
      <c r="N992" s="252"/>
    </row>
    <row r="993" spans="1:18" s="251" customFormat="1" outlineLevel="2" x14ac:dyDescent="0.3">
      <c r="A993" s="251" t="s">
        <v>703</v>
      </c>
      <c r="B993" s="251">
        <v>12355190</v>
      </c>
      <c r="C993" s="304" t="s">
        <v>1756</v>
      </c>
      <c r="D993" s="304"/>
      <c r="E993" s="304"/>
      <c r="F993" s="304"/>
      <c r="J993" s="252"/>
      <c r="K993" s="252"/>
      <c r="L993" s="252"/>
      <c r="M993" s="252"/>
      <c r="N993" s="252"/>
    </row>
    <row r="994" spans="1:18" outlineLevel="2" x14ac:dyDescent="0.3">
      <c r="A994" s="266"/>
      <c r="B994" s="266"/>
      <c r="C994" s="271"/>
      <c r="D994" s="266"/>
      <c r="E994" s="266"/>
      <c r="F994" s="266"/>
      <c r="G994" s="266"/>
      <c r="H994" s="266"/>
      <c r="I994" s="266"/>
      <c r="J994" s="267"/>
      <c r="K994" s="267"/>
      <c r="L994" s="267"/>
      <c r="M994" s="267"/>
      <c r="N994" s="252"/>
    </row>
    <row r="995" spans="1:18" outlineLevel="2" x14ac:dyDescent="0.3">
      <c r="A995" s="307" t="s">
        <v>24</v>
      </c>
      <c r="B995" s="307" t="s">
        <v>25</v>
      </c>
      <c r="C995" s="317" t="s">
        <v>612</v>
      </c>
      <c r="D995" s="307" t="s">
        <v>613</v>
      </c>
      <c r="E995" s="307" t="s">
        <v>27</v>
      </c>
      <c r="F995" s="309" t="s">
        <v>28</v>
      </c>
      <c r="G995" s="309"/>
      <c r="H995" s="309" t="s">
        <v>614</v>
      </c>
      <c r="I995" s="309"/>
      <c r="J995" s="309"/>
      <c r="K995" s="315" t="s">
        <v>615</v>
      </c>
      <c r="L995" s="315" t="s">
        <v>616</v>
      </c>
      <c r="M995" s="315" t="s">
        <v>617</v>
      </c>
      <c r="N995" s="315" t="s">
        <v>618</v>
      </c>
      <c r="O995" s="307" t="s">
        <v>619</v>
      </c>
      <c r="P995" s="307" t="s">
        <v>36</v>
      </c>
      <c r="Q995" s="309" t="s">
        <v>32</v>
      </c>
      <c r="R995" s="309" t="s">
        <v>620</v>
      </c>
    </row>
    <row r="996" spans="1:18" outlineLevel="2" x14ac:dyDescent="0.3">
      <c r="A996" s="308"/>
      <c r="B996" s="308"/>
      <c r="C996" s="318"/>
      <c r="D996" s="308"/>
      <c r="E996" s="308"/>
      <c r="F996" s="253" t="s">
        <v>33</v>
      </c>
      <c r="G996" s="253" t="s">
        <v>34</v>
      </c>
      <c r="H996" s="253" t="s">
        <v>33</v>
      </c>
      <c r="I996" s="253" t="s">
        <v>34</v>
      </c>
      <c r="J996" s="255" t="s">
        <v>35</v>
      </c>
      <c r="K996" s="316"/>
      <c r="L996" s="316"/>
      <c r="M996" s="316"/>
      <c r="N996" s="316"/>
      <c r="O996" s="308"/>
      <c r="P996" s="308"/>
      <c r="Q996" s="309"/>
      <c r="R996" s="309"/>
    </row>
    <row r="997" spans="1:18" ht="27.6" outlineLevel="2" x14ac:dyDescent="0.3">
      <c r="A997" s="254" t="s">
        <v>37</v>
      </c>
      <c r="B997" s="254">
        <v>1</v>
      </c>
      <c r="C997" s="257" t="s">
        <v>1735</v>
      </c>
      <c r="D997" s="229"/>
      <c r="E997" s="269" t="s">
        <v>1609</v>
      </c>
      <c r="F997" s="229" t="s">
        <v>1757</v>
      </c>
      <c r="G997" s="262">
        <v>45735</v>
      </c>
      <c r="H997" s="144">
        <v>177</v>
      </c>
      <c r="I997" s="262">
        <v>45719</v>
      </c>
      <c r="J997" s="232">
        <v>611404.71</v>
      </c>
      <c r="K997" s="270"/>
      <c r="L997" s="270">
        <v>9093.5</v>
      </c>
      <c r="M997" s="270"/>
      <c r="N997" s="270">
        <f>+J997+K997+L997-M997</f>
        <v>620498.21</v>
      </c>
      <c r="O997" s="274" t="s">
        <v>708</v>
      </c>
      <c r="P997" s="274" t="s">
        <v>1002</v>
      </c>
      <c r="Q997" s="253"/>
      <c r="R997" s="144" t="s">
        <v>1758</v>
      </c>
    </row>
    <row r="998" spans="1:18" outlineLevel="2" x14ac:dyDescent="0.3">
      <c r="A998" s="233"/>
      <c r="B998" s="233"/>
      <c r="C998" s="234"/>
      <c r="D998" s="235"/>
      <c r="E998" s="236"/>
      <c r="F998" s="235"/>
      <c r="G998" s="237"/>
      <c r="H998" s="238"/>
      <c r="I998" s="239"/>
      <c r="J998" s="240"/>
      <c r="K998" s="241"/>
      <c r="L998" s="241"/>
      <c r="M998" s="241"/>
      <c r="N998" s="241"/>
    </row>
    <row r="999" spans="1:18" outlineLevel="2" x14ac:dyDescent="0.3">
      <c r="A999" s="319" t="s">
        <v>132</v>
      </c>
      <c r="B999" s="320"/>
      <c r="C999" s="320"/>
      <c r="D999" s="320"/>
      <c r="E999" s="320"/>
      <c r="F999" s="320"/>
      <c r="G999" s="320"/>
      <c r="H999" s="320"/>
      <c r="I999" s="320"/>
      <c r="J999" s="320"/>
      <c r="K999" s="320"/>
      <c r="L999" s="320"/>
      <c r="M999" s="321"/>
      <c r="N999" s="242">
        <f>SUM(N997:N997)</f>
        <v>620498.21</v>
      </c>
    </row>
    <row r="1000" spans="1:18" outlineLevel="2" x14ac:dyDescent="0.3">
      <c r="A1000" s="266"/>
      <c r="B1000" s="266"/>
      <c r="C1000" s="271"/>
      <c r="D1000" s="266"/>
      <c r="E1000" s="266"/>
      <c r="F1000" s="266"/>
      <c r="G1000" s="266"/>
      <c r="H1000" s="266"/>
      <c r="I1000" s="266"/>
      <c r="J1000" s="267"/>
      <c r="K1000" s="267"/>
      <c r="L1000" s="267"/>
      <c r="M1000" s="267"/>
      <c r="N1000" s="252"/>
    </row>
    <row r="1001" spans="1:18" s="251" customFormat="1" outlineLevel="2" x14ac:dyDescent="0.3">
      <c r="A1001" s="251" t="s">
        <v>703</v>
      </c>
      <c r="B1001" s="251">
        <v>12355191</v>
      </c>
      <c r="C1001" s="304" t="s">
        <v>1759</v>
      </c>
      <c r="D1001" s="304"/>
      <c r="E1001" s="304"/>
      <c r="F1001" s="304"/>
      <c r="J1001" s="252"/>
      <c r="K1001" s="252"/>
      <c r="L1001" s="252"/>
      <c r="M1001" s="252"/>
      <c r="N1001" s="252"/>
    </row>
    <row r="1002" spans="1:18" outlineLevel="2" x14ac:dyDescent="0.3">
      <c r="A1002" s="266"/>
      <c r="B1002" s="266"/>
      <c r="C1002" s="271"/>
      <c r="D1002" s="266"/>
      <c r="E1002" s="266"/>
      <c r="F1002" s="266"/>
      <c r="G1002" s="266"/>
      <c r="H1002" s="266"/>
      <c r="I1002" s="266"/>
      <c r="J1002" s="267"/>
      <c r="K1002" s="267"/>
      <c r="L1002" s="267"/>
      <c r="M1002" s="267"/>
      <c r="N1002" s="252"/>
    </row>
    <row r="1003" spans="1:18" outlineLevel="2" x14ac:dyDescent="0.3">
      <c r="A1003" s="307" t="s">
        <v>24</v>
      </c>
      <c r="B1003" s="307" t="s">
        <v>25</v>
      </c>
      <c r="C1003" s="317" t="s">
        <v>612</v>
      </c>
      <c r="D1003" s="307" t="s">
        <v>613</v>
      </c>
      <c r="E1003" s="307" t="s">
        <v>27</v>
      </c>
      <c r="F1003" s="309" t="s">
        <v>28</v>
      </c>
      <c r="G1003" s="309"/>
      <c r="H1003" s="309" t="s">
        <v>614</v>
      </c>
      <c r="I1003" s="309"/>
      <c r="J1003" s="309"/>
      <c r="K1003" s="315" t="s">
        <v>615</v>
      </c>
      <c r="L1003" s="315" t="s">
        <v>616</v>
      </c>
      <c r="M1003" s="315" t="s">
        <v>617</v>
      </c>
      <c r="N1003" s="315" t="s">
        <v>618</v>
      </c>
      <c r="O1003" s="307" t="s">
        <v>619</v>
      </c>
      <c r="P1003" s="307" t="s">
        <v>36</v>
      </c>
      <c r="Q1003" s="309" t="s">
        <v>32</v>
      </c>
      <c r="R1003" s="309" t="s">
        <v>620</v>
      </c>
    </row>
    <row r="1004" spans="1:18" outlineLevel="2" x14ac:dyDescent="0.3">
      <c r="A1004" s="308"/>
      <c r="B1004" s="308"/>
      <c r="C1004" s="318"/>
      <c r="D1004" s="308"/>
      <c r="E1004" s="308"/>
      <c r="F1004" s="253" t="s">
        <v>33</v>
      </c>
      <c r="G1004" s="253" t="s">
        <v>34</v>
      </c>
      <c r="H1004" s="253" t="s">
        <v>33</v>
      </c>
      <c r="I1004" s="253" t="s">
        <v>34</v>
      </c>
      <c r="J1004" s="255" t="s">
        <v>35</v>
      </c>
      <c r="K1004" s="316"/>
      <c r="L1004" s="316"/>
      <c r="M1004" s="316"/>
      <c r="N1004" s="316"/>
      <c r="O1004" s="308"/>
      <c r="P1004" s="308"/>
      <c r="Q1004" s="309"/>
      <c r="R1004" s="309"/>
    </row>
    <row r="1005" spans="1:18" ht="27.6" outlineLevel="2" x14ac:dyDescent="0.3">
      <c r="A1005" s="254" t="s">
        <v>37</v>
      </c>
      <c r="B1005" s="254">
        <v>1</v>
      </c>
      <c r="C1005" s="257" t="s">
        <v>904</v>
      </c>
      <c r="D1005" s="229"/>
      <c r="E1005" s="269" t="s">
        <v>1435</v>
      </c>
      <c r="F1005" s="229" t="s">
        <v>1760</v>
      </c>
      <c r="G1005" s="230">
        <v>45769</v>
      </c>
      <c r="H1005" s="144">
        <v>1833</v>
      </c>
      <c r="I1005" s="262">
        <v>45728</v>
      </c>
      <c r="J1005" s="232">
        <v>458663.04</v>
      </c>
      <c r="K1005" s="270"/>
      <c r="L1005" s="270">
        <v>6821.76</v>
      </c>
      <c r="M1005" s="270"/>
      <c r="N1005" s="270">
        <f>+J1005+K1005+L1005-M1005</f>
        <v>465484.79999999999</v>
      </c>
      <c r="O1005" s="274" t="s">
        <v>708</v>
      </c>
      <c r="P1005" s="274" t="s">
        <v>1002</v>
      </c>
      <c r="Q1005" s="253"/>
      <c r="R1005" s="144" t="s">
        <v>1761</v>
      </c>
    </row>
    <row r="1006" spans="1:18" outlineLevel="2" x14ac:dyDescent="0.3">
      <c r="A1006" s="233"/>
      <c r="B1006" s="233"/>
      <c r="C1006" s="234"/>
      <c r="D1006" s="235"/>
      <c r="E1006" s="236"/>
      <c r="F1006" s="235"/>
      <c r="G1006" s="237"/>
      <c r="H1006" s="238"/>
      <c r="I1006" s="239"/>
      <c r="J1006" s="240"/>
      <c r="K1006" s="241"/>
      <c r="L1006" s="241"/>
      <c r="M1006" s="241"/>
      <c r="N1006" s="241"/>
    </row>
    <row r="1007" spans="1:18" outlineLevel="2" x14ac:dyDescent="0.3">
      <c r="A1007" s="319" t="s">
        <v>132</v>
      </c>
      <c r="B1007" s="320"/>
      <c r="C1007" s="320"/>
      <c r="D1007" s="320"/>
      <c r="E1007" s="320"/>
      <c r="F1007" s="320"/>
      <c r="G1007" s="320"/>
      <c r="H1007" s="320"/>
      <c r="I1007" s="320"/>
      <c r="J1007" s="320"/>
      <c r="K1007" s="320"/>
      <c r="L1007" s="320"/>
      <c r="M1007" s="321"/>
      <c r="N1007" s="242">
        <f>SUM(N1005:N1005)</f>
        <v>465484.79999999999</v>
      </c>
    </row>
    <row r="1008" spans="1:18" outlineLevel="2" x14ac:dyDescent="0.3">
      <c r="A1008" s="266"/>
      <c r="B1008" s="266"/>
      <c r="C1008" s="271"/>
      <c r="D1008" s="266"/>
      <c r="E1008" s="266"/>
      <c r="F1008" s="266"/>
      <c r="G1008" s="266"/>
      <c r="H1008" s="266"/>
      <c r="I1008" s="266"/>
      <c r="J1008" s="267"/>
      <c r="K1008" s="267"/>
      <c r="L1008" s="267"/>
      <c r="M1008" s="267"/>
      <c r="N1008" s="252"/>
    </row>
    <row r="1009" spans="1:18" s="251" customFormat="1" outlineLevel="2" x14ac:dyDescent="0.3">
      <c r="A1009" s="251" t="s">
        <v>703</v>
      </c>
      <c r="B1009" s="251">
        <v>12355192</v>
      </c>
      <c r="C1009" s="304" t="s">
        <v>1762</v>
      </c>
      <c r="D1009" s="304"/>
      <c r="E1009" s="304"/>
      <c r="F1009" s="304"/>
      <c r="J1009" s="252"/>
      <c r="K1009" s="252"/>
      <c r="L1009" s="252"/>
      <c r="M1009" s="252"/>
      <c r="N1009" s="252"/>
    </row>
    <row r="1010" spans="1:18" outlineLevel="2" x14ac:dyDescent="0.3">
      <c r="A1010" s="266"/>
      <c r="B1010" s="266"/>
      <c r="C1010" s="271"/>
      <c r="D1010" s="266"/>
      <c r="E1010" s="266"/>
      <c r="F1010" s="266"/>
      <c r="G1010" s="266"/>
      <c r="H1010" s="266"/>
      <c r="I1010" s="266"/>
      <c r="J1010" s="267"/>
      <c r="K1010" s="267"/>
      <c r="L1010" s="267"/>
      <c r="M1010" s="267"/>
      <c r="N1010" s="252"/>
    </row>
    <row r="1011" spans="1:18" outlineLevel="2" x14ac:dyDescent="0.3">
      <c r="A1011" s="307" t="s">
        <v>24</v>
      </c>
      <c r="B1011" s="307" t="s">
        <v>25</v>
      </c>
      <c r="C1011" s="317" t="s">
        <v>612</v>
      </c>
      <c r="D1011" s="307" t="s">
        <v>613</v>
      </c>
      <c r="E1011" s="307" t="s">
        <v>27</v>
      </c>
      <c r="F1011" s="309" t="s">
        <v>28</v>
      </c>
      <c r="G1011" s="309"/>
      <c r="H1011" s="309" t="s">
        <v>614</v>
      </c>
      <c r="I1011" s="309"/>
      <c r="J1011" s="309"/>
      <c r="K1011" s="315" t="s">
        <v>615</v>
      </c>
      <c r="L1011" s="315" t="s">
        <v>616</v>
      </c>
      <c r="M1011" s="315" t="s">
        <v>617</v>
      </c>
      <c r="N1011" s="315" t="s">
        <v>618</v>
      </c>
      <c r="O1011" s="307" t="s">
        <v>619</v>
      </c>
      <c r="P1011" s="307" t="s">
        <v>36</v>
      </c>
      <c r="Q1011" s="309" t="s">
        <v>32</v>
      </c>
      <c r="R1011" s="309" t="s">
        <v>620</v>
      </c>
    </row>
    <row r="1012" spans="1:18" outlineLevel="2" x14ac:dyDescent="0.3">
      <c r="A1012" s="308"/>
      <c r="B1012" s="308"/>
      <c r="C1012" s="318"/>
      <c r="D1012" s="308"/>
      <c r="E1012" s="308"/>
      <c r="F1012" s="253" t="s">
        <v>33</v>
      </c>
      <c r="G1012" s="253" t="s">
        <v>34</v>
      </c>
      <c r="H1012" s="253" t="s">
        <v>33</v>
      </c>
      <c r="I1012" s="253" t="s">
        <v>34</v>
      </c>
      <c r="J1012" s="255" t="s">
        <v>35</v>
      </c>
      <c r="K1012" s="316"/>
      <c r="L1012" s="316"/>
      <c r="M1012" s="316"/>
      <c r="N1012" s="316"/>
      <c r="O1012" s="308"/>
      <c r="P1012" s="308"/>
      <c r="Q1012" s="309"/>
      <c r="R1012" s="309"/>
    </row>
    <row r="1013" spans="1:18" ht="27.6" outlineLevel="2" x14ac:dyDescent="0.3">
      <c r="A1013" s="254" t="s">
        <v>37</v>
      </c>
      <c r="B1013" s="254">
        <v>1</v>
      </c>
      <c r="C1013" s="257" t="s">
        <v>1763</v>
      </c>
      <c r="D1013" s="229"/>
      <c r="E1013" s="269" t="s">
        <v>1764</v>
      </c>
      <c r="F1013" s="229" t="s">
        <v>1765</v>
      </c>
      <c r="G1013" s="262">
        <v>45784</v>
      </c>
      <c r="H1013" s="144">
        <v>11</v>
      </c>
      <c r="I1013" s="262">
        <v>45770</v>
      </c>
      <c r="J1013" s="232">
        <v>618274.41</v>
      </c>
      <c r="K1013" s="270"/>
      <c r="L1013" s="270">
        <v>9195.69</v>
      </c>
      <c r="M1013" s="270"/>
      <c r="N1013" s="270">
        <f>+J1013+K1013+L1013-M1013</f>
        <v>627470.1</v>
      </c>
      <c r="O1013" s="274" t="s">
        <v>708</v>
      </c>
      <c r="P1013" s="274" t="s">
        <v>1002</v>
      </c>
      <c r="Q1013" s="253"/>
      <c r="R1013" s="144" t="s">
        <v>1766</v>
      </c>
    </row>
    <row r="1014" spans="1:18" outlineLevel="2" x14ac:dyDescent="0.3">
      <c r="A1014" s="233"/>
      <c r="B1014" s="233"/>
      <c r="C1014" s="234"/>
      <c r="D1014" s="235"/>
      <c r="E1014" s="236"/>
      <c r="F1014" s="235"/>
      <c r="G1014" s="237"/>
      <c r="H1014" s="238"/>
      <c r="I1014" s="239"/>
      <c r="J1014" s="240"/>
      <c r="K1014" s="241"/>
      <c r="L1014" s="241"/>
      <c r="M1014" s="241"/>
      <c r="N1014" s="241"/>
    </row>
    <row r="1015" spans="1:18" outlineLevel="2" x14ac:dyDescent="0.3">
      <c r="A1015" s="319" t="s">
        <v>132</v>
      </c>
      <c r="B1015" s="320"/>
      <c r="C1015" s="320"/>
      <c r="D1015" s="320"/>
      <c r="E1015" s="320"/>
      <c r="F1015" s="320"/>
      <c r="G1015" s="320"/>
      <c r="H1015" s="320"/>
      <c r="I1015" s="320"/>
      <c r="J1015" s="320"/>
      <c r="K1015" s="320"/>
      <c r="L1015" s="320"/>
      <c r="M1015" s="321"/>
      <c r="N1015" s="242">
        <f>SUM(N1013:N1013)</f>
        <v>627470.1</v>
      </c>
    </row>
    <row r="1016" spans="1:18" outlineLevel="2" x14ac:dyDescent="0.3">
      <c r="A1016" s="266"/>
      <c r="B1016" s="266"/>
      <c r="C1016" s="271"/>
      <c r="D1016" s="266"/>
      <c r="E1016" s="266"/>
      <c r="F1016" s="266"/>
      <c r="G1016" s="266"/>
      <c r="H1016" s="266"/>
      <c r="I1016" s="266"/>
      <c r="J1016" s="267"/>
      <c r="K1016" s="267"/>
      <c r="L1016" s="267"/>
      <c r="M1016" s="267"/>
      <c r="N1016" s="252"/>
    </row>
    <row r="1017" spans="1:18" s="251" customFormat="1" outlineLevel="2" x14ac:dyDescent="0.3">
      <c r="A1017" s="251" t="s">
        <v>703</v>
      </c>
      <c r="B1017" s="251">
        <v>12355193</v>
      </c>
      <c r="C1017" s="304" t="s">
        <v>1767</v>
      </c>
      <c r="D1017" s="304"/>
      <c r="E1017" s="304"/>
      <c r="F1017" s="304"/>
      <c r="J1017" s="252"/>
      <c r="K1017" s="252"/>
      <c r="L1017" s="252"/>
      <c r="M1017" s="252"/>
      <c r="N1017" s="252"/>
    </row>
    <row r="1018" spans="1:18" outlineLevel="2" x14ac:dyDescent="0.3">
      <c r="A1018" s="266"/>
      <c r="B1018" s="266"/>
      <c r="C1018" s="271"/>
      <c r="D1018" s="266"/>
      <c r="E1018" s="266"/>
      <c r="F1018" s="266"/>
      <c r="G1018" s="266"/>
      <c r="H1018" s="266"/>
      <c r="I1018" s="266"/>
      <c r="J1018" s="267"/>
      <c r="K1018" s="267"/>
      <c r="L1018" s="267"/>
      <c r="M1018" s="267"/>
      <c r="N1018" s="252"/>
    </row>
    <row r="1019" spans="1:18" outlineLevel="2" x14ac:dyDescent="0.3">
      <c r="A1019" s="307" t="s">
        <v>24</v>
      </c>
      <c r="B1019" s="307" t="s">
        <v>25</v>
      </c>
      <c r="C1019" s="317" t="s">
        <v>612</v>
      </c>
      <c r="D1019" s="307" t="s">
        <v>613</v>
      </c>
      <c r="E1019" s="307" t="s">
        <v>27</v>
      </c>
      <c r="F1019" s="309" t="s">
        <v>28</v>
      </c>
      <c r="G1019" s="309"/>
      <c r="H1019" s="309" t="s">
        <v>614</v>
      </c>
      <c r="I1019" s="309"/>
      <c r="J1019" s="309"/>
      <c r="K1019" s="315" t="s">
        <v>615</v>
      </c>
      <c r="L1019" s="315" t="s">
        <v>616</v>
      </c>
      <c r="M1019" s="315" t="s">
        <v>617</v>
      </c>
      <c r="N1019" s="315" t="s">
        <v>618</v>
      </c>
      <c r="O1019" s="307" t="s">
        <v>619</v>
      </c>
      <c r="P1019" s="307" t="s">
        <v>36</v>
      </c>
      <c r="Q1019" s="309" t="s">
        <v>32</v>
      </c>
      <c r="R1019" s="309" t="s">
        <v>620</v>
      </c>
    </row>
    <row r="1020" spans="1:18" outlineLevel="2" x14ac:dyDescent="0.3">
      <c r="A1020" s="308"/>
      <c r="B1020" s="308"/>
      <c r="C1020" s="318"/>
      <c r="D1020" s="308"/>
      <c r="E1020" s="308"/>
      <c r="F1020" s="253" t="s">
        <v>33</v>
      </c>
      <c r="G1020" s="253" t="s">
        <v>34</v>
      </c>
      <c r="H1020" s="253" t="s">
        <v>33</v>
      </c>
      <c r="I1020" s="253" t="s">
        <v>34</v>
      </c>
      <c r="J1020" s="255" t="s">
        <v>35</v>
      </c>
      <c r="K1020" s="316"/>
      <c r="L1020" s="316"/>
      <c r="M1020" s="316"/>
      <c r="N1020" s="316"/>
      <c r="O1020" s="308"/>
      <c r="P1020" s="308"/>
      <c r="Q1020" s="309"/>
      <c r="R1020" s="309"/>
    </row>
    <row r="1021" spans="1:18" ht="27.6" outlineLevel="2" x14ac:dyDescent="0.3">
      <c r="A1021" s="254" t="s">
        <v>37</v>
      </c>
      <c r="B1021" s="254">
        <v>1</v>
      </c>
      <c r="C1021" s="257" t="s">
        <v>1768</v>
      </c>
      <c r="D1021" s="229"/>
      <c r="E1021" s="269" t="s">
        <v>1327</v>
      </c>
      <c r="F1021" s="229" t="s">
        <v>1769</v>
      </c>
      <c r="G1021" s="230">
        <v>45735</v>
      </c>
      <c r="H1021" s="144">
        <v>3860</v>
      </c>
      <c r="I1021" s="262">
        <v>45723</v>
      </c>
      <c r="J1021" s="232">
        <v>2514178.33</v>
      </c>
      <c r="K1021" s="270"/>
      <c r="L1021" s="270">
        <v>37393.730000000003</v>
      </c>
      <c r="M1021" s="270"/>
      <c r="N1021" s="270">
        <f>+J1021+K1021+L1021-M1021</f>
        <v>2551572.06</v>
      </c>
      <c r="O1021" s="274" t="s">
        <v>708</v>
      </c>
      <c r="P1021" s="274" t="s">
        <v>1002</v>
      </c>
      <c r="Q1021" s="253"/>
      <c r="R1021" s="144" t="s">
        <v>1770</v>
      </c>
    </row>
    <row r="1022" spans="1:18" outlineLevel="2" x14ac:dyDescent="0.3">
      <c r="A1022" s="233"/>
      <c r="B1022" s="233"/>
      <c r="C1022" s="234"/>
      <c r="D1022" s="235"/>
      <c r="E1022" s="236"/>
      <c r="F1022" s="235"/>
      <c r="G1022" s="237"/>
      <c r="H1022" s="238"/>
      <c r="I1022" s="239"/>
      <c r="J1022" s="240"/>
      <c r="K1022" s="241"/>
      <c r="L1022" s="241"/>
      <c r="M1022" s="241"/>
      <c r="N1022" s="241"/>
    </row>
    <row r="1023" spans="1:18" outlineLevel="2" x14ac:dyDescent="0.3">
      <c r="A1023" s="319" t="s">
        <v>132</v>
      </c>
      <c r="B1023" s="320"/>
      <c r="C1023" s="320"/>
      <c r="D1023" s="320"/>
      <c r="E1023" s="320"/>
      <c r="F1023" s="320"/>
      <c r="G1023" s="320"/>
      <c r="H1023" s="320"/>
      <c r="I1023" s="320"/>
      <c r="J1023" s="320"/>
      <c r="K1023" s="320"/>
      <c r="L1023" s="320"/>
      <c r="M1023" s="321"/>
      <c r="N1023" s="242">
        <f>SUM(N1021:N1021)</f>
        <v>2551572.06</v>
      </c>
    </row>
    <row r="1024" spans="1:18" outlineLevel="2" x14ac:dyDescent="0.3">
      <c r="A1024" s="266"/>
      <c r="B1024" s="266"/>
      <c r="C1024" s="271"/>
      <c r="D1024" s="266"/>
      <c r="E1024" s="266"/>
      <c r="F1024" s="266"/>
      <c r="G1024" s="266"/>
      <c r="H1024" s="266"/>
      <c r="I1024" s="266"/>
      <c r="J1024" s="267"/>
      <c r="K1024" s="267"/>
      <c r="L1024" s="267"/>
      <c r="M1024" s="267"/>
      <c r="N1024" s="252"/>
    </row>
    <row r="1025" spans="1:18" s="251" customFormat="1" outlineLevel="2" x14ac:dyDescent="0.3">
      <c r="A1025" s="251" t="s">
        <v>703</v>
      </c>
      <c r="B1025" s="251">
        <v>12355194</v>
      </c>
      <c r="C1025" s="304" t="s">
        <v>1771</v>
      </c>
      <c r="D1025" s="304"/>
      <c r="E1025" s="304"/>
      <c r="F1025" s="304"/>
      <c r="J1025" s="252"/>
      <c r="K1025" s="252"/>
      <c r="L1025" s="252"/>
      <c r="M1025" s="252"/>
      <c r="N1025" s="252"/>
    </row>
    <row r="1026" spans="1:18" outlineLevel="2" x14ac:dyDescent="0.3">
      <c r="A1026" s="266"/>
      <c r="B1026" s="266"/>
      <c r="C1026" s="271"/>
      <c r="D1026" s="266"/>
      <c r="E1026" s="266"/>
      <c r="F1026" s="266"/>
      <c r="G1026" s="266"/>
      <c r="H1026" s="266"/>
      <c r="I1026" s="266"/>
      <c r="J1026" s="267"/>
      <c r="K1026" s="267"/>
      <c r="L1026" s="267"/>
      <c r="M1026" s="267"/>
      <c r="N1026" s="252"/>
    </row>
    <row r="1027" spans="1:18" outlineLevel="2" x14ac:dyDescent="0.3">
      <c r="A1027" s="307" t="s">
        <v>24</v>
      </c>
      <c r="B1027" s="307" t="s">
        <v>25</v>
      </c>
      <c r="C1027" s="317" t="s">
        <v>612</v>
      </c>
      <c r="D1027" s="307" t="s">
        <v>613</v>
      </c>
      <c r="E1027" s="307" t="s">
        <v>27</v>
      </c>
      <c r="F1027" s="309" t="s">
        <v>28</v>
      </c>
      <c r="G1027" s="309"/>
      <c r="H1027" s="309" t="s">
        <v>614</v>
      </c>
      <c r="I1027" s="309"/>
      <c r="J1027" s="309"/>
      <c r="K1027" s="315" t="s">
        <v>615</v>
      </c>
      <c r="L1027" s="315" t="s">
        <v>616</v>
      </c>
      <c r="M1027" s="315" t="s">
        <v>617</v>
      </c>
      <c r="N1027" s="315" t="s">
        <v>618</v>
      </c>
      <c r="O1027" s="307" t="s">
        <v>619</v>
      </c>
      <c r="P1027" s="307" t="s">
        <v>36</v>
      </c>
      <c r="Q1027" s="309" t="s">
        <v>32</v>
      </c>
      <c r="R1027" s="309" t="s">
        <v>620</v>
      </c>
    </row>
    <row r="1028" spans="1:18" outlineLevel="2" x14ac:dyDescent="0.3">
      <c r="A1028" s="308"/>
      <c r="B1028" s="308"/>
      <c r="C1028" s="318"/>
      <c r="D1028" s="308"/>
      <c r="E1028" s="308"/>
      <c r="F1028" s="253" t="s">
        <v>33</v>
      </c>
      <c r="G1028" s="253" t="s">
        <v>34</v>
      </c>
      <c r="H1028" s="253" t="s">
        <v>33</v>
      </c>
      <c r="I1028" s="253" t="s">
        <v>34</v>
      </c>
      <c r="J1028" s="255" t="s">
        <v>35</v>
      </c>
      <c r="K1028" s="316"/>
      <c r="L1028" s="316"/>
      <c r="M1028" s="316"/>
      <c r="N1028" s="316"/>
      <c r="O1028" s="308"/>
      <c r="P1028" s="308"/>
      <c r="Q1028" s="309"/>
      <c r="R1028" s="309"/>
    </row>
    <row r="1029" spans="1:18" ht="27.6" outlineLevel="2" x14ac:dyDescent="0.3">
      <c r="A1029" s="254" t="s">
        <v>37</v>
      </c>
      <c r="B1029" s="254">
        <v>1</v>
      </c>
      <c r="C1029" s="257" t="s">
        <v>1025</v>
      </c>
      <c r="D1029" s="229"/>
      <c r="E1029" s="269" t="s">
        <v>1609</v>
      </c>
      <c r="F1029" s="229" t="s">
        <v>1772</v>
      </c>
      <c r="G1029" s="230">
        <v>45727</v>
      </c>
      <c r="H1029" s="144">
        <v>180</v>
      </c>
      <c r="I1029" s="231">
        <v>45721</v>
      </c>
      <c r="J1029" s="232">
        <v>1349622.92</v>
      </c>
      <c r="K1029" s="256"/>
      <c r="L1029" s="256"/>
      <c r="M1029" s="256"/>
      <c r="N1029" s="270">
        <f t="shared" ref="N1029:N1033" si="75">+J1029+K1029+L1029-M1029</f>
        <v>1349622.92</v>
      </c>
      <c r="O1029" s="274" t="s">
        <v>708</v>
      </c>
      <c r="P1029" s="274" t="s">
        <v>1002</v>
      </c>
      <c r="Q1029" s="253"/>
      <c r="R1029" s="144" t="s">
        <v>1773</v>
      </c>
    </row>
    <row r="1030" spans="1:18" ht="27.6" outlineLevel="2" x14ac:dyDescent="0.3">
      <c r="A1030" s="254"/>
      <c r="B1030" s="254"/>
      <c r="C1030" s="257" t="s">
        <v>904</v>
      </c>
      <c r="D1030" s="229"/>
      <c r="E1030" s="269" t="s">
        <v>1609</v>
      </c>
      <c r="F1030" s="229" t="s">
        <v>1774</v>
      </c>
      <c r="G1030" s="230">
        <v>45784</v>
      </c>
      <c r="H1030" s="144">
        <v>189</v>
      </c>
      <c r="I1030" s="231">
        <v>45762</v>
      </c>
      <c r="J1030" s="232">
        <v>2153083.2599999998</v>
      </c>
      <c r="K1030" s="256"/>
      <c r="L1030" s="270">
        <v>46040.77</v>
      </c>
      <c r="M1030" s="256"/>
      <c r="N1030" s="270">
        <f t="shared" si="75"/>
        <v>2199124.0299999998</v>
      </c>
      <c r="O1030" s="254"/>
      <c r="P1030" s="254"/>
      <c r="Q1030" s="253"/>
      <c r="R1030" s="144" t="s">
        <v>1775</v>
      </c>
    </row>
    <row r="1031" spans="1:18" ht="27.6" outlineLevel="2" x14ac:dyDescent="0.3">
      <c r="A1031" s="254"/>
      <c r="B1031" s="254"/>
      <c r="C1031" s="257" t="s">
        <v>908</v>
      </c>
      <c r="D1031" s="229"/>
      <c r="E1031" s="269" t="s">
        <v>1609</v>
      </c>
      <c r="F1031" s="229" t="s">
        <v>1776</v>
      </c>
      <c r="G1031" s="230">
        <v>45846</v>
      </c>
      <c r="H1031" s="144">
        <v>202</v>
      </c>
      <c r="I1031" s="231">
        <v>45840</v>
      </c>
      <c r="J1031" s="232">
        <v>465288.98</v>
      </c>
      <c r="K1031" s="256"/>
      <c r="L1031" s="270">
        <v>9949.58</v>
      </c>
      <c r="M1031" s="256"/>
      <c r="N1031" s="270">
        <f t="shared" si="75"/>
        <v>475238.56</v>
      </c>
      <c r="O1031" s="254"/>
      <c r="P1031" s="254"/>
      <c r="Q1031" s="253"/>
      <c r="R1031" s="144" t="s">
        <v>1777</v>
      </c>
    </row>
    <row r="1032" spans="1:18" ht="27.6" outlineLevel="2" x14ac:dyDescent="0.3">
      <c r="A1032" s="254"/>
      <c r="B1032" s="254"/>
      <c r="C1032" s="257" t="s">
        <v>798</v>
      </c>
      <c r="D1032" s="229"/>
      <c r="E1032" s="269" t="s">
        <v>1609</v>
      </c>
      <c r="F1032" s="229" t="s">
        <v>1778</v>
      </c>
      <c r="G1032" s="230">
        <v>45873</v>
      </c>
      <c r="H1032" s="144">
        <v>209</v>
      </c>
      <c r="I1032" s="231">
        <v>45855</v>
      </c>
      <c r="J1032" s="232">
        <v>464800.59</v>
      </c>
      <c r="K1032" s="256"/>
      <c r="L1032" s="270">
        <v>9939.25</v>
      </c>
      <c r="M1032" s="256"/>
      <c r="N1032" s="270">
        <f t="shared" si="75"/>
        <v>474739.84</v>
      </c>
      <c r="O1032" s="254"/>
      <c r="P1032" s="254"/>
      <c r="Q1032" s="253"/>
      <c r="R1032" s="144" t="s">
        <v>1779</v>
      </c>
    </row>
    <row r="1033" spans="1:18" ht="27.6" outlineLevel="2" x14ac:dyDescent="0.3">
      <c r="A1033" s="254"/>
      <c r="B1033" s="254"/>
      <c r="C1033" s="257" t="s">
        <v>1780</v>
      </c>
      <c r="D1033" s="229"/>
      <c r="E1033" s="269" t="s">
        <v>1609</v>
      </c>
      <c r="F1033" s="229" t="s">
        <v>1781</v>
      </c>
      <c r="G1033" s="230">
        <v>45985</v>
      </c>
      <c r="H1033" s="144">
        <v>240</v>
      </c>
      <c r="I1033" s="231">
        <v>45980</v>
      </c>
      <c r="J1033" s="232">
        <v>3572571.66</v>
      </c>
      <c r="K1033" s="256"/>
      <c r="L1033" s="270">
        <v>53135.37</v>
      </c>
      <c r="M1033" s="256"/>
      <c r="N1033" s="270">
        <f t="shared" si="75"/>
        <v>3625707.0300000003</v>
      </c>
      <c r="O1033" s="254"/>
      <c r="P1033" s="254"/>
      <c r="Q1033" s="253"/>
      <c r="R1033" s="144" t="s">
        <v>1782</v>
      </c>
    </row>
    <row r="1034" spans="1:18" ht="27.6" outlineLevel="2" x14ac:dyDescent="0.3">
      <c r="A1034" s="254"/>
      <c r="B1034" s="254"/>
      <c r="C1034" s="257" t="s">
        <v>1783</v>
      </c>
      <c r="D1034" s="229"/>
      <c r="E1034" s="269" t="s">
        <v>1609</v>
      </c>
      <c r="F1034" s="229" t="s">
        <v>1784</v>
      </c>
      <c r="G1034" s="230">
        <v>46007</v>
      </c>
      <c r="H1034" s="144">
        <v>251</v>
      </c>
      <c r="I1034" s="230">
        <v>45993</v>
      </c>
      <c r="J1034" s="232">
        <v>1130591.68</v>
      </c>
      <c r="K1034" s="270"/>
      <c r="L1034" s="270">
        <v>16815.45</v>
      </c>
      <c r="M1034" s="270"/>
      <c r="N1034" s="270">
        <f>+J1034+K1034+L1034-M1034</f>
        <v>1147407.1299999999</v>
      </c>
      <c r="O1034" s="254"/>
      <c r="P1034" s="254"/>
      <c r="Q1034" s="253"/>
      <c r="R1034" s="144" t="s">
        <v>1785</v>
      </c>
    </row>
    <row r="1035" spans="1:18" outlineLevel="2" x14ac:dyDescent="0.3">
      <c r="A1035" s="233"/>
      <c r="B1035" s="233"/>
      <c r="C1035" s="234"/>
      <c r="D1035" s="235"/>
      <c r="E1035" s="236"/>
      <c r="F1035" s="235"/>
      <c r="G1035" s="237"/>
      <c r="H1035" s="238"/>
      <c r="I1035" s="239"/>
      <c r="J1035" s="240"/>
      <c r="K1035" s="241"/>
      <c r="L1035" s="241"/>
      <c r="M1035" s="241"/>
      <c r="N1035" s="241"/>
    </row>
    <row r="1036" spans="1:18" outlineLevel="2" x14ac:dyDescent="0.3">
      <c r="A1036" s="319" t="s">
        <v>132</v>
      </c>
      <c r="B1036" s="320"/>
      <c r="C1036" s="320"/>
      <c r="D1036" s="320"/>
      <c r="E1036" s="320"/>
      <c r="F1036" s="320"/>
      <c r="G1036" s="320"/>
      <c r="H1036" s="320"/>
      <c r="I1036" s="320"/>
      <c r="J1036" s="320"/>
      <c r="K1036" s="320"/>
      <c r="L1036" s="320"/>
      <c r="M1036" s="321"/>
      <c r="N1036" s="242">
        <f>SUM(N1029:N1034)</f>
        <v>9271839.5099999998</v>
      </c>
    </row>
    <row r="1037" spans="1:18" outlineLevel="2" x14ac:dyDescent="0.3">
      <c r="A1037" s="266"/>
      <c r="B1037" s="266"/>
      <c r="C1037" s="271"/>
      <c r="D1037" s="266"/>
      <c r="E1037" s="266"/>
      <c r="F1037" s="266"/>
      <c r="G1037" s="266"/>
      <c r="H1037" s="266"/>
      <c r="I1037" s="266"/>
      <c r="J1037" s="267"/>
      <c r="K1037" s="267"/>
      <c r="L1037" s="267"/>
      <c r="M1037" s="267"/>
      <c r="N1037" s="252"/>
    </row>
    <row r="1038" spans="1:18" s="251" customFormat="1" outlineLevel="2" x14ac:dyDescent="0.3">
      <c r="A1038" s="251" t="s">
        <v>703</v>
      </c>
      <c r="B1038" s="251">
        <v>12355195</v>
      </c>
      <c r="C1038" s="304" t="s">
        <v>1786</v>
      </c>
      <c r="D1038" s="304"/>
      <c r="E1038" s="304"/>
      <c r="F1038" s="304"/>
      <c r="J1038" s="252"/>
      <c r="K1038" s="252"/>
      <c r="L1038" s="252"/>
      <c r="M1038" s="252"/>
      <c r="N1038" s="252"/>
    </row>
    <row r="1039" spans="1:18" outlineLevel="2" x14ac:dyDescent="0.3">
      <c r="A1039" s="266"/>
      <c r="B1039" s="266"/>
      <c r="C1039" s="271"/>
      <c r="D1039" s="266"/>
      <c r="E1039" s="266"/>
      <c r="F1039" s="266"/>
      <c r="G1039" s="266"/>
      <c r="H1039" s="266"/>
      <c r="I1039" s="266"/>
      <c r="J1039" s="267"/>
      <c r="K1039" s="267"/>
      <c r="L1039" s="267"/>
      <c r="M1039" s="267"/>
      <c r="N1039" s="252"/>
    </row>
    <row r="1040" spans="1:18" outlineLevel="2" x14ac:dyDescent="0.3">
      <c r="A1040" s="307" t="s">
        <v>24</v>
      </c>
      <c r="B1040" s="307" t="s">
        <v>25</v>
      </c>
      <c r="C1040" s="317" t="s">
        <v>612</v>
      </c>
      <c r="D1040" s="307" t="s">
        <v>613</v>
      </c>
      <c r="E1040" s="307" t="s">
        <v>27</v>
      </c>
      <c r="F1040" s="309" t="s">
        <v>28</v>
      </c>
      <c r="G1040" s="309"/>
      <c r="H1040" s="309" t="s">
        <v>614</v>
      </c>
      <c r="I1040" s="309"/>
      <c r="J1040" s="309"/>
      <c r="K1040" s="315" t="s">
        <v>615</v>
      </c>
      <c r="L1040" s="315" t="s">
        <v>616</v>
      </c>
      <c r="M1040" s="315" t="s">
        <v>617</v>
      </c>
      <c r="N1040" s="315" t="s">
        <v>618</v>
      </c>
      <c r="O1040" s="307" t="s">
        <v>619</v>
      </c>
      <c r="P1040" s="307" t="s">
        <v>36</v>
      </c>
      <c r="Q1040" s="309" t="s">
        <v>32</v>
      </c>
      <c r="R1040" s="309" t="s">
        <v>620</v>
      </c>
    </row>
    <row r="1041" spans="1:18" outlineLevel="2" x14ac:dyDescent="0.3">
      <c r="A1041" s="308"/>
      <c r="B1041" s="308"/>
      <c r="C1041" s="318"/>
      <c r="D1041" s="308"/>
      <c r="E1041" s="308"/>
      <c r="F1041" s="253" t="s">
        <v>33</v>
      </c>
      <c r="G1041" s="253" t="s">
        <v>34</v>
      </c>
      <c r="H1041" s="253" t="s">
        <v>33</v>
      </c>
      <c r="I1041" s="253" t="s">
        <v>34</v>
      </c>
      <c r="J1041" s="255" t="s">
        <v>35</v>
      </c>
      <c r="K1041" s="316"/>
      <c r="L1041" s="316"/>
      <c r="M1041" s="316"/>
      <c r="N1041" s="316"/>
      <c r="O1041" s="308"/>
      <c r="P1041" s="308"/>
      <c r="Q1041" s="309"/>
      <c r="R1041" s="309"/>
    </row>
    <row r="1042" spans="1:18" ht="27.6" outlineLevel="2" x14ac:dyDescent="0.3">
      <c r="A1042" s="254" t="s">
        <v>37</v>
      </c>
      <c r="B1042" s="254">
        <v>1</v>
      </c>
      <c r="C1042" s="257" t="s">
        <v>1746</v>
      </c>
      <c r="D1042" s="229"/>
      <c r="E1042" s="269" t="s">
        <v>826</v>
      </c>
      <c r="F1042" s="261" t="s">
        <v>1787</v>
      </c>
      <c r="G1042" s="230">
        <v>45810</v>
      </c>
      <c r="H1042" s="144">
        <v>687</v>
      </c>
      <c r="I1042" s="231">
        <v>45796</v>
      </c>
      <c r="J1042" s="232">
        <v>1220655.77</v>
      </c>
      <c r="K1042" s="256"/>
      <c r="L1042" s="256">
        <v>18154.98</v>
      </c>
      <c r="M1042" s="256"/>
      <c r="N1042" s="270">
        <f t="shared" ref="N1042" si="76">+J1042+K1042+L1042-M1042</f>
        <v>1238810.75</v>
      </c>
      <c r="O1042" s="254" t="s">
        <v>708</v>
      </c>
      <c r="P1042" s="254" t="s">
        <v>1002</v>
      </c>
      <c r="Q1042" s="253"/>
      <c r="R1042" s="144" t="s">
        <v>1788</v>
      </c>
    </row>
    <row r="1043" spans="1:18" outlineLevel="2" x14ac:dyDescent="0.3">
      <c r="A1043" s="233"/>
      <c r="B1043" s="233"/>
      <c r="C1043" s="234"/>
      <c r="D1043" s="235"/>
      <c r="E1043" s="236"/>
      <c r="F1043" s="235"/>
      <c r="G1043" s="237"/>
      <c r="H1043" s="238"/>
      <c r="I1043" s="239"/>
      <c r="J1043" s="240"/>
      <c r="K1043" s="241"/>
      <c r="L1043" s="241"/>
      <c r="M1043" s="241"/>
      <c r="N1043" s="241"/>
    </row>
    <row r="1044" spans="1:18" outlineLevel="2" x14ac:dyDescent="0.3">
      <c r="A1044" s="319" t="s">
        <v>132</v>
      </c>
      <c r="B1044" s="320"/>
      <c r="C1044" s="320"/>
      <c r="D1044" s="320"/>
      <c r="E1044" s="320"/>
      <c r="F1044" s="320"/>
      <c r="G1044" s="320"/>
      <c r="H1044" s="320"/>
      <c r="I1044" s="320"/>
      <c r="J1044" s="320"/>
      <c r="K1044" s="320"/>
      <c r="L1044" s="320"/>
      <c r="M1044" s="321"/>
      <c r="N1044" s="242">
        <f>SUM(N1042:N1042)</f>
        <v>1238810.75</v>
      </c>
    </row>
    <row r="1045" spans="1:18" outlineLevel="2" x14ac:dyDescent="0.3">
      <c r="A1045" s="266"/>
      <c r="B1045" s="266"/>
      <c r="C1045" s="271"/>
      <c r="D1045" s="266"/>
      <c r="E1045" s="266"/>
      <c r="F1045" s="266"/>
      <c r="G1045" s="266"/>
      <c r="H1045" s="266"/>
      <c r="I1045" s="266"/>
      <c r="J1045" s="267"/>
      <c r="K1045" s="267"/>
      <c r="L1045" s="267"/>
      <c r="M1045" s="267"/>
      <c r="N1045" s="252"/>
    </row>
    <row r="1046" spans="1:18" s="251" customFormat="1" outlineLevel="2" x14ac:dyDescent="0.3">
      <c r="A1046" s="251" t="s">
        <v>703</v>
      </c>
      <c r="B1046" s="251">
        <v>12355196</v>
      </c>
      <c r="C1046" s="304" t="s">
        <v>1789</v>
      </c>
      <c r="D1046" s="304"/>
      <c r="E1046" s="304"/>
      <c r="F1046" s="304"/>
      <c r="J1046" s="252"/>
      <c r="K1046" s="252"/>
      <c r="L1046" s="252"/>
      <c r="M1046" s="252"/>
      <c r="N1046" s="252"/>
    </row>
    <row r="1047" spans="1:18" outlineLevel="2" x14ac:dyDescent="0.3">
      <c r="A1047" s="266"/>
      <c r="B1047" s="266"/>
      <c r="C1047" s="271"/>
      <c r="D1047" s="266"/>
      <c r="E1047" s="266"/>
      <c r="F1047" s="266"/>
      <c r="G1047" s="266"/>
      <c r="H1047" s="266"/>
      <c r="I1047" s="266"/>
      <c r="J1047" s="267"/>
      <c r="K1047" s="267"/>
      <c r="L1047" s="267"/>
      <c r="M1047" s="267"/>
      <c r="N1047" s="252"/>
    </row>
    <row r="1048" spans="1:18" outlineLevel="2" x14ac:dyDescent="0.3">
      <c r="A1048" s="307" t="s">
        <v>24</v>
      </c>
      <c r="B1048" s="307" t="s">
        <v>25</v>
      </c>
      <c r="C1048" s="317" t="s">
        <v>612</v>
      </c>
      <c r="D1048" s="307" t="s">
        <v>613</v>
      </c>
      <c r="E1048" s="307" t="s">
        <v>27</v>
      </c>
      <c r="F1048" s="309" t="s">
        <v>28</v>
      </c>
      <c r="G1048" s="309"/>
      <c r="H1048" s="309" t="s">
        <v>614</v>
      </c>
      <c r="I1048" s="309"/>
      <c r="J1048" s="309"/>
      <c r="K1048" s="315" t="s">
        <v>615</v>
      </c>
      <c r="L1048" s="315" t="s">
        <v>616</v>
      </c>
      <c r="M1048" s="315" t="s">
        <v>617</v>
      </c>
      <c r="N1048" s="315" t="s">
        <v>618</v>
      </c>
      <c r="O1048" s="307" t="s">
        <v>619</v>
      </c>
      <c r="P1048" s="307" t="s">
        <v>36</v>
      </c>
      <c r="Q1048" s="309" t="s">
        <v>32</v>
      </c>
      <c r="R1048" s="309" t="s">
        <v>620</v>
      </c>
    </row>
    <row r="1049" spans="1:18" outlineLevel="2" x14ac:dyDescent="0.3">
      <c r="A1049" s="308"/>
      <c r="B1049" s="308"/>
      <c r="C1049" s="318"/>
      <c r="D1049" s="308"/>
      <c r="E1049" s="308"/>
      <c r="F1049" s="253" t="s">
        <v>33</v>
      </c>
      <c r="G1049" s="253" t="s">
        <v>34</v>
      </c>
      <c r="H1049" s="253" t="s">
        <v>33</v>
      </c>
      <c r="I1049" s="253" t="s">
        <v>34</v>
      </c>
      <c r="J1049" s="255" t="s">
        <v>35</v>
      </c>
      <c r="K1049" s="316"/>
      <c r="L1049" s="316"/>
      <c r="M1049" s="316"/>
      <c r="N1049" s="316"/>
      <c r="O1049" s="308"/>
      <c r="P1049" s="308"/>
      <c r="Q1049" s="309"/>
      <c r="R1049" s="309"/>
    </row>
    <row r="1050" spans="1:18" ht="27.6" outlineLevel="2" x14ac:dyDescent="0.3">
      <c r="A1050" s="254" t="s">
        <v>37</v>
      </c>
      <c r="B1050" s="254">
        <v>1</v>
      </c>
      <c r="C1050" s="257" t="s">
        <v>1198</v>
      </c>
      <c r="D1050" s="229"/>
      <c r="E1050" s="269" t="s">
        <v>1790</v>
      </c>
      <c r="F1050" s="261" t="s">
        <v>1791</v>
      </c>
      <c r="G1050" s="230">
        <v>45854</v>
      </c>
      <c r="H1050" s="144">
        <v>4</v>
      </c>
      <c r="I1050" s="231">
        <v>45841</v>
      </c>
      <c r="J1050" s="232">
        <v>296661.78000000003</v>
      </c>
      <c r="K1050" s="256"/>
      <c r="L1050" s="270">
        <v>4412.29</v>
      </c>
      <c r="M1050" s="256"/>
      <c r="N1050" s="270">
        <f t="shared" ref="N1050" si="77">+J1050+K1050+L1050-M1050</f>
        <v>301074.07</v>
      </c>
      <c r="O1050" s="254" t="s">
        <v>708</v>
      </c>
      <c r="P1050" s="254" t="s">
        <v>1002</v>
      </c>
      <c r="Q1050" s="253"/>
      <c r="R1050" s="144" t="s">
        <v>1792</v>
      </c>
    </row>
    <row r="1051" spans="1:18" outlineLevel="2" x14ac:dyDescent="0.3">
      <c r="A1051" s="233"/>
      <c r="B1051" s="233"/>
      <c r="C1051" s="234"/>
      <c r="D1051" s="235"/>
      <c r="E1051" s="236"/>
      <c r="F1051" s="235"/>
      <c r="G1051" s="237"/>
      <c r="H1051" s="238"/>
      <c r="I1051" s="239"/>
      <c r="J1051" s="240"/>
      <c r="K1051" s="241"/>
      <c r="L1051" s="241"/>
      <c r="M1051" s="241"/>
      <c r="N1051" s="241"/>
    </row>
    <row r="1052" spans="1:18" outlineLevel="2" x14ac:dyDescent="0.3">
      <c r="A1052" s="319" t="s">
        <v>132</v>
      </c>
      <c r="B1052" s="320"/>
      <c r="C1052" s="320"/>
      <c r="D1052" s="320"/>
      <c r="E1052" s="320"/>
      <c r="F1052" s="320"/>
      <c r="G1052" s="320"/>
      <c r="H1052" s="320"/>
      <c r="I1052" s="320"/>
      <c r="J1052" s="320"/>
      <c r="K1052" s="320"/>
      <c r="L1052" s="320"/>
      <c r="M1052" s="321"/>
      <c r="N1052" s="242">
        <f>SUM(N1050:N1050)</f>
        <v>301074.07</v>
      </c>
    </row>
    <row r="1053" spans="1:18" outlineLevel="2" x14ac:dyDescent="0.3">
      <c r="A1053" s="266"/>
      <c r="B1053" s="266"/>
      <c r="C1053" s="271"/>
      <c r="D1053" s="266"/>
      <c r="E1053" s="266"/>
      <c r="F1053" s="266"/>
      <c r="G1053" s="266"/>
      <c r="H1053" s="266"/>
      <c r="I1053" s="266"/>
      <c r="J1053" s="267"/>
      <c r="K1053" s="267"/>
      <c r="L1053" s="267"/>
      <c r="M1053" s="267"/>
      <c r="N1053" s="252"/>
    </row>
    <row r="1054" spans="1:18" s="251" customFormat="1" outlineLevel="2" x14ac:dyDescent="0.3">
      <c r="A1054" s="251" t="s">
        <v>703</v>
      </c>
      <c r="B1054" s="251">
        <v>12355197</v>
      </c>
      <c r="C1054" s="304" t="s">
        <v>1793</v>
      </c>
      <c r="D1054" s="304"/>
      <c r="E1054" s="304"/>
      <c r="F1054" s="304"/>
      <c r="J1054" s="252"/>
      <c r="K1054" s="252"/>
      <c r="L1054" s="252"/>
      <c r="M1054" s="252"/>
      <c r="N1054" s="252"/>
    </row>
    <row r="1055" spans="1:18" outlineLevel="2" x14ac:dyDescent="0.3">
      <c r="A1055" s="266"/>
      <c r="B1055" s="266"/>
      <c r="C1055" s="271"/>
      <c r="D1055" s="266"/>
      <c r="E1055" s="266"/>
      <c r="F1055" s="266"/>
      <c r="G1055" s="266"/>
      <c r="H1055" s="266"/>
      <c r="I1055" s="266"/>
      <c r="J1055" s="267"/>
      <c r="K1055" s="267"/>
      <c r="L1055" s="267"/>
      <c r="M1055" s="267"/>
      <c r="N1055" s="252"/>
    </row>
    <row r="1056" spans="1:18" outlineLevel="2" x14ac:dyDescent="0.3">
      <c r="A1056" s="307" t="s">
        <v>24</v>
      </c>
      <c r="B1056" s="307" t="s">
        <v>25</v>
      </c>
      <c r="C1056" s="317" t="s">
        <v>612</v>
      </c>
      <c r="D1056" s="307" t="s">
        <v>613</v>
      </c>
      <c r="E1056" s="307" t="s">
        <v>27</v>
      </c>
      <c r="F1056" s="309" t="s">
        <v>28</v>
      </c>
      <c r="G1056" s="309"/>
      <c r="H1056" s="309" t="s">
        <v>614</v>
      </c>
      <c r="I1056" s="309"/>
      <c r="J1056" s="309"/>
      <c r="K1056" s="315" t="s">
        <v>615</v>
      </c>
      <c r="L1056" s="315" t="s">
        <v>616</v>
      </c>
      <c r="M1056" s="315" t="s">
        <v>617</v>
      </c>
      <c r="N1056" s="315" t="s">
        <v>618</v>
      </c>
      <c r="O1056" s="307" t="s">
        <v>619</v>
      </c>
      <c r="P1056" s="307" t="s">
        <v>36</v>
      </c>
      <c r="Q1056" s="309" t="s">
        <v>32</v>
      </c>
      <c r="R1056" s="309" t="s">
        <v>620</v>
      </c>
    </row>
    <row r="1057" spans="1:18" outlineLevel="2" x14ac:dyDescent="0.3">
      <c r="A1057" s="308"/>
      <c r="B1057" s="308"/>
      <c r="C1057" s="318"/>
      <c r="D1057" s="308"/>
      <c r="E1057" s="308"/>
      <c r="F1057" s="253" t="s">
        <v>33</v>
      </c>
      <c r="G1057" s="253" t="s">
        <v>34</v>
      </c>
      <c r="H1057" s="253" t="s">
        <v>33</v>
      </c>
      <c r="I1057" s="253" t="s">
        <v>34</v>
      </c>
      <c r="J1057" s="255" t="s">
        <v>35</v>
      </c>
      <c r="K1057" s="316"/>
      <c r="L1057" s="316"/>
      <c r="M1057" s="316"/>
      <c r="N1057" s="316"/>
      <c r="O1057" s="308"/>
      <c r="P1057" s="308"/>
      <c r="Q1057" s="309"/>
      <c r="R1057" s="309"/>
    </row>
    <row r="1058" spans="1:18" ht="27.6" outlineLevel="2" x14ac:dyDescent="0.3">
      <c r="A1058" s="254" t="s">
        <v>37</v>
      </c>
      <c r="B1058" s="254">
        <v>1</v>
      </c>
      <c r="C1058" s="257" t="s">
        <v>904</v>
      </c>
      <c r="D1058" s="229"/>
      <c r="E1058" s="269" t="s">
        <v>1435</v>
      </c>
      <c r="F1058" s="261" t="s">
        <v>1794</v>
      </c>
      <c r="G1058" s="230">
        <v>45799</v>
      </c>
      <c r="H1058" s="144">
        <v>1862</v>
      </c>
      <c r="I1058" s="231">
        <v>45796</v>
      </c>
      <c r="J1058" s="232">
        <v>1582856.57</v>
      </c>
      <c r="K1058" s="256"/>
      <c r="L1058" s="270">
        <v>23542.04</v>
      </c>
      <c r="M1058" s="256"/>
      <c r="N1058" s="270">
        <f t="shared" ref="N1058" si="78">+J1058+K1058+L1058-M1058</f>
        <v>1606398.61</v>
      </c>
      <c r="O1058" s="254" t="s">
        <v>708</v>
      </c>
      <c r="P1058" s="254" t="s">
        <v>1002</v>
      </c>
      <c r="Q1058" s="253"/>
      <c r="R1058" s="144" t="s">
        <v>1795</v>
      </c>
    </row>
    <row r="1059" spans="1:18" outlineLevel="2" x14ac:dyDescent="0.3">
      <c r="A1059" s="233"/>
      <c r="B1059" s="233"/>
      <c r="C1059" s="234"/>
      <c r="D1059" s="235"/>
      <c r="E1059" s="236"/>
      <c r="F1059" s="235"/>
      <c r="G1059" s="237"/>
      <c r="H1059" s="238"/>
      <c r="I1059" s="239"/>
      <c r="J1059" s="240"/>
      <c r="K1059" s="241"/>
      <c r="L1059" s="241"/>
      <c r="M1059" s="241"/>
      <c r="N1059" s="241"/>
    </row>
    <row r="1060" spans="1:18" outlineLevel="2" x14ac:dyDescent="0.3">
      <c r="A1060" s="319" t="s">
        <v>132</v>
      </c>
      <c r="B1060" s="320"/>
      <c r="C1060" s="320"/>
      <c r="D1060" s="320"/>
      <c r="E1060" s="320"/>
      <c r="F1060" s="320"/>
      <c r="G1060" s="320"/>
      <c r="H1060" s="320"/>
      <c r="I1060" s="320"/>
      <c r="J1060" s="320"/>
      <c r="K1060" s="320"/>
      <c r="L1060" s="320"/>
      <c r="M1060" s="321"/>
      <c r="N1060" s="242">
        <f>SUM(N1058:N1058)</f>
        <v>1606398.61</v>
      </c>
    </row>
    <row r="1061" spans="1:18" outlineLevel="2" x14ac:dyDescent="0.3">
      <c r="A1061" s="266"/>
      <c r="B1061" s="266"/>
      <c r="C1061" s="271"/>
      <c r="D1061" s="266"/>
      <c r="E1061" s="266"/>
      <c r="F1061" s="266"/>
      <c r="G1061" s="266"/>
      <c r="H1061" s="266"/>
      <c r="I1061" s="266"/>
      <c r="J1061" s="267"/>
      <c r="K1061" s="267"/>
      <c r="L1061" s="267"/>
      <c r="M1061" s="267"/>
      <c r="N1061" s="252"/>
    </row>
    <row r="1062" spans="1:18" s="251" customFormat="1" ht="13.8" customHeight="1" outlineLevel="2" x14ac:dyDescent="0.3">
      <c r="A1062" s="251" t="s">
        <v>703</v>
      </c>
      <c r="B1062" s="251">
        <v>12355198</v>
      </c>
      <c r="C1062" s="304" t="s">
        <v>1796</v>
      </c>
      <c r="D1062" s="304"/>
      <c r="E1062" s="304"/>
      <c r="F1062" s="304"/>
      <c r="G1062" s="304"/>
      <c r="H1062" s="304"/>
      <c r="I1062" s="304"/>
      <c r="J1062" s="304"/>
      <c r="K1062" s="304"/>
      <c r="L1062" s="304"/>
      <c r="M1062" s="304"/>
      <c r="N1062" s="304"/>
      <c r="O1062" s="304"/>
      <c r="P1062" s="304"/>
      <c r="Q1062" s="304"/>
      <c r="R1062" s="304"/>
    </row>
    <row r="1063" spans="1:18" outlineLevel="2" x14ac:dyDescent="0.3">
      <c r="A1063" s="266"/>
      <c r="B1063" s="266"/>
      <c r="C1063" s="271"/>
      <c r="D1063" s="266"/>
      <c r="E1063" s="266"/>
      <c r="F1063" s="266"/>
      <c r="G1063" s="266"/>
      <c r="H1063" s="266"/>
      <c r="I1063" s="266"/>
      <c r="J1063" s="267"/>
      <c r="K1063" s="267"/>
      <c r="L1063" s="267"/>
      <c r="M1063" s="267"/>
      <c r="N1063" s="252"/>
    </row>
    <row r="1064" spans="1:18" outlineLevel="2" x14ac:dyDescent="0.3">
      <c r="A1064" s="307" t="s">
        <v>24</v>
      </c>
      <c r="B1064" s="307" t="s">
        <v>25</v>
      </c>
      <c r="C1064" s="317" t="s">
        <v>612</v>
      </c>
      <c r="D1064" s="307" t="s">
        <v>613</v>
      </c>
      <c r="E1064" s="307" t="s">
        <v>27</v>
      </c>
      <c r="F1064" s="309" t="s">
        <v>28</v>
      </c>
      <c r="G1064" s="309"/>
      <c r="H1064" s="309" t="s">
        <v>614</v>
      </c>
      <c r="I1064" s="309"/>
      <c r="J1064" s="309"/>
      <c r="K1064" s="315" t="s">
        <v>615</v>
      </c>
      <c r="L1064" s="315" t="s">
        <v>616</v>
      </c>
      <c r="M1064" s="315" t="s">
        <v>617</v>
      </c>
      <c r="N1064" s="315" t="s">
        <v>618</v>
      </c>
      <c r="O1064" s="307" t="s">
        <v>619</v>
      </c>
      <c r="P1064" s="307" t="s">
        <v>36</v>
      </c>
      <c r="Q1064" s="309" t="s">
        <v>32</v>
      </c>
      <c r="R1064" s="309" t="s">
        <v>620</v>
      </c>
    </row>
    <row r="1065" spans="1:18" outlineLevel="2" x14ac:dyDescent="0.3">
      <c r="A1065" s="308"/>
      <c r="B1065" s="308"/>
      <c r="C1065" s="318"/>
      <c r="D1065" s="308"/>
      <c r="E1065" s="308"/>
      <c r="F1065" s="253" t="s">
        <v>33</v>
      </c>
      <c r="G1065" s="253" t="s">
        <v>34</v>
      </c>
      <c r="H1065" s="253" t="s">
        <v>33</v>
      </c>
      <c r="I1065" s="253" t="s">
        <v>34</v>
      </c>
      <c r="J1065" s="255" t="s">
        <v>35</v>
      </c>
      <c r="K1065" s="316"/>
      <c r="L1065" s="316"/>
      <c r="M1065" s="316"/>
      <c r="N1065" s="316"/>
      <c r="O1065" s="308"/>
      <c r="P1065" s="308"/>
      <c r="Q1065" s="309"/>
      <c r="R1065" s="309"/>
    </row>
    <row r="1066" spans="1:18" ht="27.6" outlineLevel="2" x14ac:dyDescent="0.3">
      <c r="A1066" s="254" t="s">
        <v>37</v>
      </c>
      <c r="B1066" s="254">
        <v>1</v>
      </c>
      <c r="C1066" s="257" t="s">
        <v>1735</v>
      </c>
      <c r="D1066" s="229"/>
      <c r="E1066" s="269" t="s">
        <v>1609</v>
      </c>
      <c r="F1066" s="261" t="s">
        <v>1797</v>
      </c>
      <c r="G1066" s="230">
        <v>45813</v>
      </c>
      <c r="H1066" s="144">
        <v>193</v>
      </c>
      <c r="I1066" s="231">
        <v>45798</v>
      </c>
      <c r="J1066" s="232">
        <v>1158307.96</v>
      </c>
      <c r="K1066" s="256"/>
      <c r="L1066" s="270">
        <v>17227.68</v>
      </c>
      <c r="M1066" s="256"/>
      <c r="N1066" s="270">
        <f t="shared" ref="N1066" si="79">+J1066+K1066+L1066-M1066</f>
        <v>1175535.6399999999</v>
      </c>
      <c r="O1066" s="254" t="s">
        <v>708</v>
      </c>
      <c r="P1066" s="254" t="s">
        <v>1002</v>
      </c>
      <c r="Q1066" s="253"/>
      <c r="R1066" s="144" t="s">
        <v>1798</v>
      </c>
    </row>
    <row r="1067" spans="1:18" outlineLevel="2" x14ac:dyDescent="0.3">
      <c r="A1067" s="233"/>
      <c r="B1067" s="233"/>
      <c r="C1067" s="234"/>
      <c r="D1067" s="235"/>
      <c r="E1067" s="236"/>
      <c r="F1067" s="235"/>
      <c r="G1067" s="237"/>
      <c r="H1067" s="238"/>
      <c r="I1067" s="239"/>
      <c r="J1067" s="240"/>
      <c r="K1067" s="241"/>
      <c r="L1067" s="241"/>
      <c r="M1067" s="241"/>
      <c r="N1067" s="241"/>
    </row>
    <row r="1068" spans="1:18" outlineLevel="2" x14ac:dyDescent="0.3">
      <c r="A1068" s="319" t="s">
        <v>132</v>
      </c>
      <c r="B1068" s="320"/>
      <c r="C1068" s="320"/>
      <c r="D1068" s="320"/>
      <c r="E1068" s="320"/>
      <c r="F1068" s="320"/>
      <c r="G1068" s="320"/>
      <c r="H1068" s="320"/>
      <c r="I1068" s="320"/>
      <c r="J1068" s="320"/>
      <c r="K1068" s="320"/>
      <c r="L1068" s="320"/>
      <c r="M1068" s="321"/>
      <c r="N1068" s="242">
        <f>SUM(N1066:N1066)</f>
        <v>1175535.6399999999</v>
      </c>
    </row>
    <row r="1069" spans="1:18" outlineLevel="2" x14ac:dyDescent="0.3">
      <c r="A1069" s="266"/>
      <c r="B1069" s="266"/>
      <c r="C1069" s="271"/>
      <c r="D1069" s="266"/>
      <c r="E1069" s="266"/>
      <c r="F1069" s="266"/>
      <c r="G1069" s="266"/>
      <c r="H1069" s="266"/>
      <c r="I1069" s="266"/>
      <c r="J1069" s="267"/>
      <c r="K1069" s="267"/>
      <c r="L1069" s="267"/>
      <c r="M1069" s="267"/>
      <c r="N1069" s="252"/>
    </row>
    <row r="1070" spans="1:18" s="251" customFormat="1" ht="13.8" customHeight="1" outlineLevel="2" x14ac:dyDescent="0.3">
      <c r="A1070" s="251" t="s">
        <v>703</v>
      </c>
      <c r="B1070" s="251">
        <v>12355199</v>
      </c>
      <c r="C1070" s="304" t="s">
        <v>1799</v>
      </c>
      <c r="D1070" s="304"/>
      <c r="E1070" s="304"/>
      <c r="F1070" s="304"/>
      <c r="G1070" s="304"/>
      <c r="H1070" s="304"/>
      <c r="I1070" s="304"/>
      <c r="J1070" s="304"/>
      <c r="K1070" s="304"/>
      <c r="L1070" s="304"/>
      <c r="M1070" s="304"/>
      <c r="N1070" s="304"/>
      <c r="O1070" s="304"/>
      <c r="P1070" s="304"/>
      <c r="Q1070" s="304"/>
      <c r="R1070" s="304"/>
    </row>
    <row r="1071" spans="1:18" outlineLevel="2" x14ac:dyDescent="0.3">
      <c r="A1071" s="266"/>
      <c r="B1071" s="266"/>
      <c r="C1071" s="271"/>
      <c r="D1071" s="266"/>
      <c r="E1071" s="266"/>
      <c r="F1071" s="266"/>
      <c r="G1071" s="266"/>
      <c r="H1071" s="266"/>
      <c r="I1071" s="266"/>
      <c r="J1071" s="267"/>
      <c r="K1071" s="267"/>
      <c r="L1071" s="267"/>
      <c r="M1071" s="267"/>
      <c r="N1071" s="252"/>
    </row>
    <row r="1072" spans="1:18" outlineLevel="2" x14ac:dyDescent="0.3">
      <c r="A1072" s="307" t="s">
        <v>24</v>
      </c>
      <c r="B1072" s="307" t="s">
        <v>25</v>
      </c>
      <c r="C1072" s="317" t="s">
        <v>612</v>
      </c>
      <c r="D1072" s="307" t="s">
        <v>613</v>
      </c>
      <c r="E1072" s="307" t="s">
        <v>27</v>
      </c>
      <c r="F1072" s="309" t="s">
        <v>28</v>
      </c>
      <c r="G1072" s="309"/>
      <c r="H1072" s="309" t="s">
        <v>614</v>
      </c>
      <c r="I1072" s="309"/>
      <c r="J1072" s="309"/>
      <c r="K1072" s="315" t="s">
        <v>615</v>
      </c>
      <c r="L1072" s="315" t="s">
        <v>616</v>
      </c>
      <c r="M1072" s="315" t="s">
        <v>617</v>
      </c>
      <c r="N1072" s="315" t="s">
        <v>618</v>
      </c>
      <c r="O1072" s="307" t="s">
        <v>619</v>
      </c>
      <c r="P1072" s="307" t="s">
        <v>36</v>
      </c>
      <c r="Q1072" s="309" t="s">
        <v>32</v>
      </c>
      <c r="R1072" s="309" t="s">
        <v>620</v>
      </c>
    </row>
    <row r="1073" spans="1:18" outlineLevel="2" x14ac:dyDescent="0.3">
      <c r="A1073" s="308"/>
      <c r="B1073" s="308"/>
      <c r="C1073" s="318"/>
      <c r="D1073" s="308"/>
      <c r="E1073" s="308"/>
      <c r="F1073" s="253" t="s">
        <v>33</v>
      </c>
      <c r="G1073" s="253" t="s">
        <v>34</v>
      </c>
      <c r="H1073" s="253" t="s">
        <v>33</v>
      </c>
      <c r="I1073" s="253" t="s">
        <v>34</v>
      </c>
      <c r="J1073" s="255" t="s">
        <v>35</v>
      </c>
      <c r="K1073" s="316"/>
      <c r="L1073" s="316"/>
      <c r="M1073" s="316"/>
      <c r="N1073" s="316"/>
      <c r="O1073" s="308"/>
      <c r="P1073" s="308"/>
      <c r="Q1073" s="309"/>
      <c r="R1073" s="309"/>
    </row>
    <row r="1074" spans="1:18" ht="27.6" outlineLevel="2" x14ac:dyDescent="0.3">
      <c r="A1074" s="254" t="s">
        <v>37</v>
      </c>
      <c r="B1074" s="254">
        <v>1</v>
      </c>
      <c r="C1074" s="257" t="s">
        <v>1800</v>
      </c>
      <c r="D1074" s="229"/>
      <c r="E1074" s="274" t="s">
        <v>826</v>
      </c>
      <c r="F1074" s="261" t="s">
        <v>1801</v>
      </c>
      <c r="G1074" s="230">
        <v>45810</v>
      </c>
      <c r="H1074" s="144">
        <v>688</v>
      </c>
      <c r="I1074" s="231">
        <v>45796</v>
      </c>
      <c r="J1074" s="232">
        <v>605972.15</v>
      </c>
      <c r="K1074" s="256"/>
      <c r="L1074" s="270">
        <v>9012.7099999999991</v>
      </c>
      <c r="M1074" s="256"/>
      <c r="N1074" s="270">
        <f t="shared" ref="N1074" si="80">+J1074+K1074+L1074-M1074</f>
        <v>614984.86</v>
      </c>
      <c r="O1074" s="254" t="s">
        <v>708</v>
      </c>
      <c r="P1074" s="254" t="s">
        <v>1002</v>
      </c>
      <c r="Q1074" s="253"/>
      <c r="R1074" s="144" t="s">
        <v>1802</v>
      </c>
    </row>
    <row r="1075" spans="1:18" outlineLevel="2" x14ac:dyDescent="0.3">
      <c r="A1075" s="233"/>
      <c r="B1075" s="233"/>
      <c r="C1075" s="234"/>
      <c r="D1075" s="235"/>
      <c r="E1075" s="236"/>
      <c r="F1075" s="235"/>
      <c r="G1075" s="237"/>
      <c r="H1075" s="238"/>
      <c r="I1075" s="239"/>
      <c r="J1075" s="240"/>
      <c r="K1075" s="241"/>
      <c r="L1075" s="241"/>
      <c r="M1075" s="241"/>
      <c r="N1075" s="241"/>
    </row>
    <row r="1076" spans="1:18" outlineLevel="2" x14ac:dyDescent="0.3">
      <c r="A1076" s="319" t="s">
        <v>132</v>
      </c>
      <c r="B1076" s="320"/>
      <c r="C1076" s="320"/>
      <c r="D1076" s="320"/>
      <c r="E1076" s="320"/>
      <c r="F1076" s="320"/>
      <c r="G1076" s="320"/>
      <c r="H1076" s="320"/>
      <c r="I1076" s="320"/>
      <c r="J1076" s="320"/>
      <c r="K1076" s="320"/>
      <c r="L1076" s="320"/>
      <c r="M1076" s="321"/>
      <c r="N1076" s="242">
        <f>SUM(N1074:N1074)</f>
        <v>614984.86</v>
      </c>
    </row>
    <row r="1077" spans="1:18" outlineLevel="2" x14ac:dyDescent="0.3">
      <c r="A1077" s="266"/>
      <c r="B1077" s="266"/>
      <c r="C1077" s="271"/>
      <c r="D1077" s="266"/>
      <c r="E1077" s="266"/>
      <c r="F1077" s="266"/>
      <c r="G1077" s="266"/>
      <c r="H1077" s="266"/>
      <c r="I1077" s="266"/>
      <c r="J1077" s="267"/>
      <c r="K1077" s="267"/>
      <c r="L1077" s="267"/>
      <c r="M1077" s="267"/>
      <c r="N1077" s="252"/>
    </row>
    <row r="1078" spans="1:18" s="251" customFormat="1" ht="13.8" customHeight="1" outlineLevel="2" x14ac:dyDescent="0.3">
      <c r="A1078" s="251" t="s">
        <v>703</v>
      </c>
      <c r="B1078" s="251">
        <v>12355200</v>
      </c>
      <c r="C1078" s="304" t="s">
        <v>1803</v>
      </c>
      <c r="D1078" s="304"/>
      <c r="E1078" s="304"/>
      <c r="F1078" s="304"/>
      <c r="G1078" s="304"/>
      <c r="H1078" s="304"/>
      <c r="I1078" s="304"/>
      <c r="J1078" s="304"/>
      <c r="K1078" s="304"/>
      <c r="L1078" s="304"/>
      <c r="M1078" s="304"/>
      <c r="N1078" s="304"/>
      <c r="O1078" s="304"/>
      <c r="P1078" s="304"/>
      <c r="Q1078" s="304"/>
      <c r="R1078" s="304"/>
    </row>
    <row r="1079" spans="1:18" outlineLevel="2" x14ac:dyDescent="0.3">
      <c r="A1079" s="266"/>
      <c r="B1079" s="266"/>
      <c r="C1079" s="271"/>
      <c r="D1079" s="266"/>
      <c r="E1079" s="266"/>
      <c r="F1079" s="266"/>
      <c r="G1079" s="266"/>
      <c r="H1079" s="266"/>
      <c r="I1079" s="266"/>
      <c r="J1079" s="267"/>
      <c r="K1079" s="267"/>
      <c r="L1079" s="267"/>
      <c r="M1079" s="267"/>
      <c r="N1079" s="252"/>
    </row>
    <row r="1080" spans="1:18" outlineLevel="2" x14ac:dyDescent="0.3">
      <c r="A1080" s="307" t="s">
        <v>24</v>
      </c>
      <c r="B1080" s="307" t="s">
        <v>25</v>
      </c>
      <c r="C1080" s="317" t="s">
        <v>612</v>
      </c>
      <c r="D1080" s="307" t="s">
        <v>613</v>
      </c>
      <c r="E1080" s="307" t="s">
        <v>27</v>
      </c>
      <c r="F1080" s="309" t="s">
        <v>28</v>
      </c>
      <c r="G1080" s="309"/>
      <c r="H1080" s="309" t="s">
        <v>614</v>
      </c>
      <c r="I1080" s="309"/>
      <c r="J1080" s="309"/>
      <c r="K1080" s="315" t="s">
        <v>615</v>
      </c>
      <c r="L1080" s="315" t="s">
        <v>616</v>
      </c>
      <c r="M1080" s="315" t="s">
        <v>617</v>
      </c>
      <c r="N1080" s="315" t="s">
        <v>618</v>
      </c>
      <c r="O1080" s="307" t="s">
        <v>619</v>
      </c>
      <c r="P1080" s="307" t="s">
        <v>36</v>
      </c>
      <c r="Q1080" s="309" t="s">
        <v>32</v>
      </c>
      <c r="R1080" s="309" t="s">
        <v>620</v>
      </c>
    </row>
    <row r="1081" spans="1:18" outlineLevel="2" x14ac:dyDescent="0.3">
      <c r="A1081" s="308"/>
      <c r="B1081" s="308"/>
      <c r="C1081" s="318"/>
      <c r="D1081" s="308"/>
      <c r="E1081" s="308"/>
      <c r="F1081" s="253" t="s">
        <v>33</v>
      </c>
      <c r="G1081" s="253" t="s">
        <v>34</v>
      </c>
      <c r="H1081" s="253" t="s">
        <v>33</v>
      </c>
      <c r="I1081" s="253" t="s">
        <v>34</v>
      </c>
      <c r="J1081" s="255" t="s">
        <v>35</v>
      </c>
      <c r="K1081" s="316"/>
      <c r="L1081" s="316"/>
      <c r="M1081" s="316"/>
      <c r="N1081" s="316"/>
      <c r="O1081" s="308"/>
      <c r="P1081" s="308"/>
      <c r="Q1081" s="309"/>
      <c r="R1081" s="309"/>
    </row>
    <row r="1082" spans="1:18" ht="27.6" outlineLevel="2" x14ac:dyDescent="0.3">
      <c r="A1082" s="254" t="s">
        <v>37</v>
      </c>
      <c r="B1082" s="254">
        <v>1</v>
      </c>
      <c r="C1082" s="257" t="s">
        <v>1735</v>
      </c>
      <c r="D1082" s="229"/>
      <c r="E1082" s="269" t="s">
        <v>1724</v>
      </c>
      <c r="F1082" s="261" t="s">
        <v>1804</v>
      </c>
      <c r="G1082" s="230">
        <v>45834</v>
      </c>
      <c r="H1082" s="144">
        <v>3824</v>
      </c>
      <c r="I1082" s="231">
        <v>45814</v>
      </c>
      <c r="J1082" s="232">
        <v>663515.64</v>
      </c>
      <c r="K1082" s="256"/>
      <c r="L1082" s="270">
        <v>9868.57</v>
      </c>
      <c r="M1082" s="256"/>
      <c r="N1082" s="270">
        <f t="shared" ref="N1082" si="81">+J1082+K1082+L1082-M1082</f>
        <v>673384.21</v>
      </c>
      <c r="O1082" s="254" t="s">
        <v>708</v>
      </c>
      <c r="P1082" s="254" t="s">
        <v>1002</v>
      </c>
      <c r="Q1082" s="253"/>
      <c r="R1082" s="144" t="s">
        <v>1805</v>
      </c>
    </row>
    <row r="1083" spans="1:18" outlineLevel="2" x14ac:dyDescent="0.3">
      <c r="A1083" s="233"/>
      <c r="B1083" s="233"/>
      <c r="C1083" s="234"/>
      <c r="D1083" s="235"/>
      <c r="E1083" s="236"/>
      <c r="F1083" s="235"/>
      <c r="G1083" s="237"/>
      <c r="H1083" s="238"/>
      <c r="I1083" s="239"/>
      <c r="J1083" s="240"/>
      <c r="K1083" s="241"/>
      <c r="L1083" s="241"/>
      <c r="M1083" s="241"/>
      <c r="N1083" s="241"/>
    </row>
    <row r="1084" spans="1:18" outlineLevel="2" x14ac:dyDescent="0.3">
      <c r="A1084" s="319" t="s">
        <v>132</v>
      </c>
      <c r="B1084" s="320"/>
      <c r="C1084" s="320"/>
      <c r="D1084" s="320"/>
      <c r="E1084" s="320"/>
      <c r="F1084" s="320"/>
      <c r="G1084" s="320"/>
      <c r="H1084" s="320"/>
      <c r="I1084" s="320"/>
      <c r="J1084" s="320"/>
      <c r="K1084" s="320"/>
      <c r="L1084" s="320"/>
      <c r="M1084" s="321"/>
      <c r="N1084" s="242">
        <f>SUM(N1082:N1082)</f>
        <v>673384.21</v>
      </c>
    </row>
    <row r="1085" spans="1:18" outlineLevel="2" x14ac:dyDescent="0.3">
      <c r="A1085" s="266"/>
      <c r="B1085" s="266"/>
      <c r="C1085" s="271"/>
      <c r="D1085" s="266"/>
      <c r="E1085" s="266"/>
      <c r="F1085" s="266"/>
      <c r="G1085" s="266"/>
      <c r="H1085" s="266"/>
      <c r="I1085" s="266"/>
      <c r="J1085" s="267"/>
      <c r="K1085" s="267"/>
      <c r="L1085" s="267"/>
      <c r="M1085" s="267"/>
      <c r="N1085" s="252"/>
    </row>
    <row r="1086" spans="1:18" s="251" customFormat="1" ht="13.8" customHeight="1" outlineLevel="2" x14ac:dyDescent="0.3">
      <c r="A1086" s="251" t="s">
        <v>703</v>
      </c>
      <c r="B1086" s="251">
        <v>12355208</v>
      </c>
      <c r="C1086" s="304" t="s">
        <v>1806</v>
      </c>
      <c r="D1086" s="304"/>
      <c r="E1086" s="304"/>
      <c r="F1086" s="304"/>
      <c r="G1086" s="304"/>
      <c r="H1086" s="304"/>
      <c r="I1086" s="304"/>
      <c r="J1086" s="304"/>
      <c r="K1086" s="304"/>
      <c r="L1086" s="304"/>
      <c r="M1086" s="304"/>
      <c r="N1086" s="304"/>
      <c r="O1086" s="304"/>
      <c r="P1086" s="304"/>
      <c r="Q1086" s="304"/>
      <c r="R1086" s="304"/>
    </row>
    <row r="1087" spans="1:18" outlineLevel="2" x14ac:dyDescent="0.3">
      <c r="A1087" s="266"/>
      <c r="B1087" s="266"/>
      <c r="C1087" s="271"/>
      <c r="D1087" s="266"/>
      <c r="E1087" s="266"/>
      <c r="F1087" s="266"/>
      <c r="G1087" s="266"/>
      <c r="H1087" s="266"/>
      <c r="I1087" s="266"/>
      <c r="J1087" s="267"/>
      <c r="K1087" s="267"/>
      <c r="L1087" s="267"/>
      <c r="M1087" s="267"/>
      <c r="N1087" s="252"/>
    </row>
    <row r="1088" spans="1:18" outlineLevel="2" x14ac:dyDescent="0.3">
      <c r="A1088" s="307" t="s">
        <v>24</v>
      </c>
      <c r="B1088" s="307" t="s">
        <v>25</v>
      </c>
      <c r="C1088" s="317" t="s">
        <v>612</v>
      </c>
      <c r="D1088" s="307" t="s">
        <v>613</v>
      </c>
      <c r="E1088" s="307" t="s">
        <v>27</v>
      </c>
      <c r="F1088" s="309" t="s">
        <v>28</v>
      </c>
      <c r="G1088" s="309"/>
      <c r="H1088" s="309" t="s">
        <v>614</v>
      </c>
      <c r="I1088" s="309"/>
      <c r="J1088" s="309"/>
      <c r="K1088" s="315" t="s">
        <v>615</v>
      </c>
      <c r="L1088" s="315" t="s">
        <v>616</v>
      </c>
      <c r="M1088" s="315" t="s">
        <v>617</v>
      </c>
      <c r="N1088" s="315" t="s">
        <v>618</v>
      </c>
      <c r="O1088" s="307" t="s">
        <v>619</v>
      </c>
      <c r="P1088" s="307" t="s">
        <v>36</v>
      </c>
      <c r="Q1088" s="309" t="s">
        <v>32</v>
      </c>
      <c r="R1088" s="309" t="s">
        <v>620</v>
      </c>
    </row>
    <row r="1089" spans="1:18" outlineLevel="2" x14ac:dyDescent="0.3">
      <c r="A1089" s="308"/>
      <c r="B1089" s="308"/>
      <c r="C1089" s="318"/>
      <c r="D1089" s="308"/>
      <c r="E1089" s="308"/>
      <c r="F1089" s="253" t="s">
        <v>33</v>
      </c>
      <c r="G1089" s="253" t="s">
        <v>34</v>
      </c>
      <c r="H1089" s="253" t="s">
        <v>33</v>
      </c>
      <c r="I1089" s="253" t="s">
        <v>34</v>
      </c>
      <c r="J1089" s="255" t="s">
        <v>35</v>
      </c>
      <c r="K1089" s="316"/>
      <c r="L1089" s="316"/>
      <c r="M1089" s="316"/>
      <c r="N1089" s="316"/>
      <c r="O1089" s="308"/>
      <c r="P1089" s="308"/>
      <c r="Q1089" s="309"/>
      <c r="R1089" s="309"/>
    </row>
    <row r="1090" spans="1:18" ht="27.6" outlineLevel="2" x14ac:dyDescent="0.3">
      <c r="A1090" s="254" t="s">
        <v>37</v>
      </c>
      <c r="B1090" s="254">
        <v>1</v>
      </c>
      <c r="C1090" s="257" t="s">
        <v>1735</v>
      </c>
      <c r="D1090" s="229"/>
      <c r="E1090" s="269" t="s">
        <v>1609</v>
      </c>
      <c r="F1090" s="261" t="s">
        <v>1807</v>
      </c>
      <c r="G1090" s="230">
        <v>45813</v>
      </c>
      <c r="H1090" s="144">
        <v>192</v>
      </c>
      <c r="I1090" s="231">
        <v>45796</v>
      </c>
      <c r="J1090" s="232">
        <v>2395075.34</v>
      </c>
      <c r="K1090" s="256"/>
      <c r="L1090" s="270">
        <v>35622.300000000003</v>
      </c>
      <c r="M1090" s="256"/>
      <c r="N1090" s="270">
        <f t="shared" ref="N1090" si="82">+J1090+K1090+L1090-M1090</f>
        <v>2430697.6399999997</v>
      </c>
      <c r="O1090" s="254" t="s">
        <v>708</v>
      </c>
      <c r="P1090" s="254" t="s">
        <v>1002</v>
      </c>
      <c r="Q1090" s="253"/>
      <c r="R1090" s="144" t="s">
        <v>1808</v>
      </c>
    </row>
    <row r="1091" spans="1:18" outlineLevel="2" x14ac:dyDescent="0.3">
      <c r="A1091" s="233"/>
      <c r="B1091" s="233"/>
      <c r="C1091" s="234"/>
      <c r="D1091" s="235"/>
      <c r="E1091" s="236"/>
      <c r="F1091" s="235"/>
      <c r="G1091" s="237"/>
      <c r="H1091" s="238"/>
      <c r="I1091" s="239"/>
      <c r="J1091" s="240"/>
      <c r="K1091" s="241"/>
      <c r="L1091" s="241"/>
      <c r="M1091" s="241"/>
      <c r="N1091" s="241"/>
    </row>
    <row r="1092" spans="1:18" outlineLevel="2" x14ac:dyDescent="0.3">
      <c r="A1092" s="319" t="s">
        <v>132</v>
      </c>
      <c r="B1092" s="320"/>
      <c r="C1092" s="320"/>
      <c r="D1092" s="320"/>
      <c r="E1092" s="320"/>
      <c r="F1092" s="320"/>
      <c r="G1092" s="320"/>
      <c r="H1092" s="320"/>
      <c r="I1092" s="320"/>
      <c r="J1092" s="320"/>
      <c r="K1092" s="320"/>
      <c r="L1092" s="320"/>
      <c r="M1092" s="321"/>
      <c r="N1092" s="242">
        <f>SUM(N1090:N1090)</f>
        <v>2430697.6399999997</v>
      </c>
    </row>
    <row r="1093" spans="1:18" outlineLevel="2" x14ac:dyDescent="0.3">
      <c r="A1093" s="266"/>
      <c r="B1093" s="266"/>
      <c r="C1093" s="271"/>
      <c r="D1093" s="266"/>
      <c r="E1093" s="266"/>
      <c r="F1093" s="266"/>
      <c r="G1093" s="266"/>
      <c r="H1093" s="266"/>
      <c r="I1093" s="266"/>
      <c r="J1093" s="267"/>
      <c r="K1093" s="267"/>
      <c r="L1093" s="267"/>
      <c r="M1093" s="267"/>
      <c r="N1093" s="252"/>
    </row>
    <row r="1094" spans="1:18" s="251" customFormat="1" outlineLevel="2" x14ac:dyDescent="0.3">
      <c r="A1094" s="251" t="s">
        <v>703</v>
      </c>
      <c r="B1094" s="251">
        <v>12355211</v>
      </c>
      <c r="C1094" s="304" t="s">
        <v>1809</v>
      </c>
      <c r="D1094" s="304"/>
      <c r="E1094" s="304"/>
      <c r="F1094" s="304"/>
      <c r="J1094" s="252"/>
      <c r="K1094" s="252"/>
      <c r="L1094" s="252"/>
      <c r="M1094" s="252"/>
      <c r="N1094" s="252"/>
    </row>
    <row r="1095" spans="1:18" outlineLevel="2" x14ac:dyDescent="0.3">
      <c r="A1095" s="266"/>
      <c r="B1095" s="266"/>
      <c r="C1095" s="271"/>
      <c r="D1095" s="266"/>
      <c r="E1095" s="266"/>
      <c r="F1095" s="266"/>
      <c r="G1095" s="266"/>
      <c r="H1095" s="266"/>
      <c r="I1095" s="266"/>
      <c r="J1095" s="267"/>
      <c r="K1095" s="267"/>
      <c r="L1095" s="267"/>
      <c r="M1095" s="267"/>
      <c r="N1095" s="252"/>
    </row>
    <row r="1096" spans="1:18" outlineLevel="2" x14ac:dyDescent="0.3">
      <c r="A1096" s="307" t="s">
        <v>24</v>
      </c>
      <c r="B1096" s="307" t="s">
        <v>25</v>
      </c>
      <c r="C1096" s="317" t="s">
        <v>612</v>
      </c>
      <c r="D1096" s="307" t="s">
        <v>613</v>
      </c>
      <c r="E1096" s="307" t="s">
        <v>27</v>
      </c>
      <c r="F1096" s="309" t="s">
        <v>28</v>
      </c>
      <c r="G1096" s="309"/>
      <c r="H1096" s="309" t="s">
        <v>614</v>
      </c>
      <c r="I1096" s="309"/>
      <c r="J1096" s="309"/>
      <c r="K1096" s="315" t="s">
        <v>615</v>
      </c>
      <c r="L1096" s="315" t="s">
        <v>616</v>
      </c>
      <c r="M1096" s="315" t="s">
        <v>617</v>
      </c>
      <c r="N1096" s="315" t="s">
        <v>618</v>
      </c>
      <c r="O1096" s="307" t="s">
        <v>619</v>
      </c>
      <c r="P1096" s="307" t="s">
        <v>36</v>
      </c>
      <c r="Q1096" s="309" t="s">
        <v>32</v>
      </c>
      <c r="R1096" s="309" t="s">
        <v>620</v>
      </c>
    </row>
    <row r="1097" spans="1:18" outlineLevel="2" x14ac:dyDescent="0.3">
      <c r="A1097" s="308"/>
      <c r="B1097" s="308"/>
      <c r="C1097" s="318"/>
      <c r="D1097" s="308"/>
      <c r="E1097" s="308"/>
      <c r="F1097" s="253" t="s">
        <v>33</v>
      </c>
      <c r="G1097" s="253" t="s">
        <v>34</v>
      </c>
      <c r="H1097" s="253" t="s">
        <v>33</v>
      </c>
      <c r="I1097" s="253" t="s">
        <v>34</v>
      </c>
      <c r="J1097" s="255" t="s">
        <v>35</v>
      </c>
      <c r="K1097" s="316"/>
      <c r="L1097" s="316"/>
      <c r="M1097" s="316"/>
      <c r="N1097" s="316"/>
      <c r="O1097" s="308"/>
      <c r="P1097" s="308"/>
      <c r="Q1097" s="309"/>
      <c r="R1097" s="309"/>
    </row>
    <row r="1098" spans="1:18" ht="27.6" outlineLevel="2" x14ac:dyDescent="0.3">
      <c r="A1098" s="254" t="s">
        <v>37</v>
      </c>
      <c r="B1098" s="254">
        <v>1</v>
      </c>
      <c r="C1098" s="257" t="s">
        <v>1800</v>
      </c>
      <c r="D1098" s="229"/>
      <c r="E1098" s="269" t="s">
        <v>785</v>
      </c>
      <c r="F1098" s="229" t="s">
        <v>1810</v>
      </c>
      <c r="G1098" s="262">
        <v>45810</v>
      </c>
      <c r="H1098" s="144">
        <v>960</v>
      </c>
      <c r="I1098" s="231">
        <v>45796</v>
      </c>
      <c r="J1098" s="232">
        <v>1658324.74</v>
      </c>
      <c r="K1098" s="256"/>
      <c r="L1098" s="270">
        <v>24664.5</v>
      </c>
      <c r="M1098" s="256"/>
      <c r="N1098" s="270">
        <f t="shared" ref="N1098" si="83">+J1098+K1098+L1098-M1098</f>
        <v>1682989.24</v>
      </c>
      <c r="O1098" s="254" t="s">
        <v>708</v>
      </c>
      <c r="P1098" s="254" t="s">
        <v>1002</v>
      </c>
      <c r="Q1098" s="253"/>
      <c r="R1098" s="144" t="s">
        <v>1811</v>
      </c>
    </row>
    <row r="1099" spans="1:18" outlineLevel="2" x14ac:dyDescent="0.3">
      <c r="A1099" s="233"/>
      <c r="B1099" s="233"/>
      <c r="C1099" s="234"/>
      <c r="D1099" s="235"/>
      <c r="E1099" s="236"/>
      <c r="F1099" s="235"/>
      <c r="G1099" s="237"/>
      <c r="H1099" s="238"/>
      <c r="I1099" s="239"/>
      <c r="J1099" s="240"/>
      <c r="K1099" s="241"/>
      <c r="L1099" s="241"/>
      <c r="M1099" s="241"/>
      <c r="N1099" s="241"/>
    </row>
    <row r="1100" spans="1:18" outlineLevel="2" x14ac:dyDescent="0.3">
      <c r="A1100" s="319" t="s">
        <v>132</v>
      </c>
      <c r="B1100" s="320"/>
      <c r="C1100" s="320"/>
      <c r="D1100" s="320"/>
      <c r="E1100" s="320"/>
      <c r="F1100" s="320"/>
      <c r="G1100" s="320"/>
      <c r="H1100" s="320"/>
      <c r="I1100" s="320"/>
      <c r="J1100" s="320"/>
      <c r="K1100" s="320"/>
      <c r="L1100" s="320"/>
      <c r="M1100" s="321"/>
      <c r="N1100" s="242">
        <f>SUM(N1098:N1098)</f>
        <v>1682989.24</v>
      </c>
    </row>
    <row r="1101" spans="1:18" outlineLevel="2" x14ac:dyDescent="0.3">
      <c r="A1101" s="266"/>
      <c r="B1101" s="266"/>
      <c r="C1101" s="271"/>
      <c r="D1101" s="266"/>
      <c r="E1101" s="266"/>
      <c r="F1101" s="266"/>
      <c r="G1101" s="266"/>
      <c r="H1101" s="266"/>
      <c r="I1101" s="266"/>
      <c r="J1101" s="267"/>
      <c r="K1101" s="267"/>
      <c r="L1101" s="267"/>
      <c r="M1101" s="267"/>
      <c r="N1101" s="252"/>
    </row>
    <row r="1102" spans="1:18" s="251" customFormat="1" outlineLevel="2" x14ac:dyDescent="0.3">
      <c r="A1102" s="251" t="s">
        <v>703</v>
      </c>
      <c r="B1102" s="251">
        <v>12355215</v>
      </c>
      <c r="C1102" s="304" t="s">
        <v>1812</v>
      </c>
      <c r="D1102" s="304"/>
      <c r="E1102" s="304"/>
      <c r="F1102" s="304"/>
      <c r="J1102" s="252"/>
      <c r="K1102" s="252"/>
      <c r="L1102" s="252"/>
      <c r="M1102" s="252"/>
      <c r="N1102" s="252"/>
    </row>
    <row r="1103" spans="1:18" outlineLevel="2" x14ac:dyDescent="0.3">
      <c r="A1103" s="266"/>
      <c r="B1103" s="266"/>
      <c r="C1103" s="271"/>
      <c r="D1103" s="266"/>
      <c r="E1103" s="266"/>
      <c r="F1103" s="266"/>
      <c r="G1103" s="266"/>
      <c r="H1103" s="266"/>
      <c r="I1103" s="266"/>
      <c r="J1103" s="267"/>
      <c r="K1103" s="267"/>
      <c r="L1103" s="267"/>
      <c r="M1103" s="267"/>
      <c r="N1103" s="252"/>
    </row>
    <row r="1104" spans="1:18" outlineLevel="2" x14ac:dyDescent="0.3">
      <c r="A1104" s="307" t="s">
        <v>24</v>
      </c>
      <c r="B1104" s="307" t="s">
        <v>25</v>
      </c>
      <c r="C1104" s="317" t="s">
        <v>612</v>
      </c>
      <c r="D1104" s="307" t="s">
        <v>613</v>
      </c>
      <c r="E1104" s="307" t="s">
        <v>27</v>
      </c>
      <c r="F1104" s="309" t="s">
        <v>28</v>
      </c>
      <c r="G1104" s="309"/>
      <c r="H1104" s="309" t="s">
        <v>614</v>
      </c>
      <c r="I1104" s="309"/>
      <c r="J1104" s="309"/>
      <c r="K1104" s="315" t="s">
        <v>615</v>
      </c>
      <c r="L1104" s="315" t="s">
        <v>616</v>
      </c>
      <c r="M1104" s="315" t="s">
        <v>617</v>
      </c>
      <c r="N1104" s="315" t="s">
        <v>618</v>
      </c>
      <c r="O1104" s="307" t="s">
        <v>619</v>
      </c>
      <c r="P1104" s="307" t="s">
        <v>36</v>
      </c>
      <c r="Q1104" s="309" t="s">
        <v>32</v>
      </c>
      <c r="R1104" s="309" t="s">
        <v>620</v>
      </c>
    </row>
    <row r="1105" spans="1:18" outlineLevel="2" x14ac:dyDescent="0.3">
      <c r="A1105" s="308"/>
      <c r="B1105" s="308"/>
      <c r="C1105" s="318"/>
      <c r="D1105" s="308"/>
      <c r="E1105" s="308"/>
      <c r="F1105" s="253" t="s">
        <v>33</v>
      </c>
      <c r="G1105" s="253" t="s">
        <v>34</v>
      </c>
      <c r="H1105" s="253" t="s">
        <v>33</v>
      </c>
      <c r="I1105" s="253" t="s">
        <v>34</v>
      </c>
      <c r="J1105" s="255" t="s">
        <v>35</v>
      </c>
      <c r="K1105" s="316"/>
      <c r="L1105" s="316"/>
      <c r="M1105" s="316"/>
      <c r="N1105" s="316"/>
      <c r="O1105" s="308"/>
      <c r="P1105" s="308"/>
      <c r="Q1105" s="309"/>
      <c r="R1105" s="309"/>
    </row>
    <row r="1106" spans="1:18" ht="27.6" outlineLevel="2" x14ac:dyDescent="0.3">
      <c r="A1106" s="254" t="s">
        <v>37</v>
      </c>
      <c r="B1106" s="254">
        <v>1</v>
      </c>
      <c r="C1106" s="257" t="s">
        <v>1800</v>
      </c>
      <c r="D1106" s="229"/>
      <c r="E1106" s="269" t="s">
        <v>785</v>
      </c>
      <c r="F1106" s="229" t="s">
        <v>1813</v>
      </c>
      <c r="G1106" s="230">
        <v>45835</v>
      </c>
      <c r="H1106" s="144">
        <v>966</v>
      </c>
      <c r="I1106" s="231">
        <v>45827</v>
      </c>
      <c r="J1106" s="232">
        <v>1167711.6000000001</v>
      </c>
      <c r="K1106" s="256"/>
      <c r="L1106" s="270">
        <v>17367.54</v>
      </c>
      <c r="M1106" s="256"/>
      <c r="N1106" s="270">
        <f t="shared" ref="N1106" si="84">+J1106+K1106+L1106-M1106</f>
        <v>1185079.1400000001</v>
      </c>
      <c r="O1106" s="254" t="s">
        <v>708</v>
      </c>
      <c r="P1106" s="254" t="s">
        <v>1002</v>
      </c>
      <c r="Q1106" s="253"/>
      <c r="R1106" s="144" t="s">
        <v>1814</v>
      </c>
    </row>
    <row r="1107" spans="1:18" outlineLevel="2" x14ac:dyDescent="0.3">
      <c r="A1107" s="233"/>
      <c r="B1107" s="233"/>
      <c r="C1107" s="234"/>
      <c r="D1107" s="235"/>
      <c r="E1107" s="236"/>
      <c r="F1107" s="235"/>
      <c r="G1107" s="237"/>
      <c r="H1107" s="238"/>
      <c r="I1107" s="239"/>
      <c r="J1107" s="240"/>
      <c r="K1107" s="241"/>
      <c r="L1107" s="241"/>
      <c r="M1107" s="241"/>
      <c r="N1107" s="241"/>
    </row>
    <row r="1108" spans="1:18" outlineLevel="2" x14ac:dyDescent="0.3">
      <c r="A1108" s="319" t="s">
        <v>132</v>
      </c>
      <c r="B1108" s="320"/>
      <c r="C1108" s="320"/>
      <c r="D1108" s="320"/>
      <c r="E1108" s="320"/>
      <c r="F1108" s="320"/>
      <c r="G1108" s="320"/>
      <c r="H1108" s="320"/>
      <c r="I1108" s="320"/>
      <c r="J1108" s="320"/>
      <c r="K1108" s="320"/>
      <c r="L1108" s="320"/>
      <c r="M1108" s="321"/>
      <c r="N1108" s="242">
        <f>SUM(N1106:N1106)</f>
        <v>1185079.1400000001</v>
      </c>
    </row>
    <row r="1109" spans="1:18" ht="11.4" customHeight="1" outlineLevel="2" x14ac:dyDescent="0.3">
      <c r="A1109" s="266"/>
      <c r="B1109" s="266"/>
      <c r="C1109" s="271"/>
      <c r="D1109" s="266"/>
      <c r="E1109" s="266"/>
      <c r="F1109" s="266"/>
      <c r="G1109" s="266"/>
      <c r="H1109" s="266"/>
      <c r="I1109" s="266"/>
      <c r="J1109" s="267"/>
      <c r="K1109" s="267"/>
      <c r="L1109" s="267"/>
      <c r="M1109" s="267"/>
      <c r="N1109" s="252"/>
    </row>
    <row r="1110" spans="1:18" s="251" customFormat="1" outlineLevel="2" x14ac:dyDescent="0.3">
      <c r="A1110" s="251" t="s">
        <v>703</v>
      </c>
      <c r="B1110" s="251">
        <v>12355220</v>
      </c>
      <c r="C1110" s="304" t="s">
        <v>1815</v>
      </c>
      <c r="D1110" s="304"/>
      <c r="E1110" s="304"/>
      <c r="F1110" s="304"/>
      <c r="J1110" s="252"/>
      <c r="K1110" s="252"/>
      <c r="L1110" s="252"/>
      <c r="M1110" s="252"/>
      <c r="N1110" s="252"/>
    </row>
    <row r="1111" spans="1:18" ht="11.4" customHeight="1" outlineLevel="2" x14ac:dyDescent="0.3">
      <c r="A1111" s="266"/>
      <c r="B1111" s="266"/>
      <c r="C1111" s="271"/>
      <c r="D1111" s="266"/>
      <c r="E1111" s="266"/>
      <c r="F1111" s="266"/>
      <c r="G1111" s="266"/>
      <c r="H1111" s="266"/>
      <c r="I1111" s="266"/>
      <c r="J1111" s="267"/>
      <c r="K1111" s="267"/>
      <c r="L1111" s="267"/>
      <c r="M1111" s="267"/>
      <c r="N1111" s="252"/>
    </row>
    <row r="1112" spans="1:18" outlineLevel="2" x14ac:dyDescent="0.3">
      <c r="A1112" s="307" t="s">
        <v>24</v>
      </c>
      <c r="B1112" s="307" t="s">
        <v>25</v>
      </c>
      <c r="C1112" s="317" t="s">
        <v>612</v>
      </c>
      <c r="D1112" s="307" t="s">
        <v>613</v>
      </c>
      <c r="E1112" s="307" t="s">
        <v>27</v>
      </c>
      <c r="F1112" s="309" t="s">
        <v>28</v>
      </c>
      <c r="G1112" s="309"/>
      <c r="H1112" s="309" t="s">
        <v>614</v>
      </c>
      <c r="I1112" s="309"/>
      <c r="J1112" s="309"/>
      <c r="K1112" s="315" t="s">
        <v>615</v>
      </c>
      <c r="L1112" s="315" t="s">
        <v>616</v>
      </c>
      <c r="M1112" s="315" t="s">
        <v>617</v>
      </c>
      <c r="N1112" s="315" t="s">
        <v>618</v>
      </c>
      <c r="O1112" s="307" t="s">
        <v>619</v>
      </c>
      <c r="P1112" s="307" t="s">
        <v>36</v>
      </c>
      <c r="Q1112" s="309" t="s">
        <v>32</v>
      </c>
      <c r="R1112" s="309" t="s">
        <v>620</v>
      </c>
    </row>
    <row r="1113" spans="1:18" outlineLevel="2" x14ac:dyDescent="0.3">
      <c r="A1113" s="308"/>
      <c r="B1113" s="308"/>
      <c r="C1113" s="318"/>
      <c r="D1113" s="308"/>
      <c r="E1113" s="308"/>
      <c r="F1113" s="253" t="s">
        <v>33</v>
      </c>
      <c r="G1113" s="253" t="s">
        <v>34</v>
      </c>
      <c r="H1113" s="253" t="s">
        <v>33</v>
      </c>
      <c r="I1113" s="253" t="s">
        <v>34</v>
      </c>
      <c r="J1113" s="255" t="s">
        <v>35</v>
      </c>
      <c r="K1113" s="316"/>
      <c r="L1113" s="316"/>
      <c r="M1113" s="316"/>
      <c r="N1113" s="316"/>
      <c r="O1113" s="308"/>
      <c r="P1113" s="308"/>
      <c r="Q1113" s="309"/>
      <c r="R1113" s="309"/>
    </row>
    <row r="1114" spans="1:18" ht="27.6" outlineLevel="2" x14ac:dyDescent="0.3">
      <c r="A1114" s="254" t="s">
        <v>37</v>
      </c>
      <c r="B1114" s="254">
        <v>1</v>
      </c>
      <c r="C1114" s="257" t="s">
        <v>1025</v>
      </c>
      <c r="D1114" s="229"/>
      <c r="E1114" s="269" t="s">
        <v>785</v>
      </c>
      <c r="F1114" s="229" t="s">
        <v>1816</v>
      </c>
      <c r="G1114" s="230">
        <v>45919</v>
      </c>
      <c r="H1114" s="144">
        <v>982</v>
      </c>
      <c r="I1114" s="231">
        <v>45918</v>
      </c>
      <c r="J1114" s="232">
        <v>2647666.59</v>
      </c>
      <c r="K1114" s="270"/>
      <c r="L1114" s="270"/>
      <c r="M1114" s="256"/>
      <c r="N1114" s="270">
        <f t="shared" ref="N1114:N1117" si="85">+J1114+K1114+L1114-M1114</f>
        <v>2647666.59</v>
      </c>
      <c r="O1114" s="254" t="s">
        <v>708</v>
      </c>
      <c r="P1114" s="254" t="s">
        <v>1002</v>
      </c>
      <c r="Q1114" s="253"/>
      <c r="R1114" s="144" t="s">
        <v>1817</v>
      </c>
    </row>
    <row r="1115" spans="1:18" ht="27.6" outlineLevel="2" x14ac:dyDescent="0.3">
      <c r="A1115" s="254"/>
      <c r="B1115" s="254"/>
      <c r="C1115" s="257" t="s">
        <v>933</v>
      </c>
      <c r="D1115" s="229"/>
      <c r="E1115" s="269" t="s">
        <v>785</v>
      </c>
      <c r="F1115" s="229" t="s">
        <v>1818</v>
      </c>
      <c r="G1115" s="230">
        <v>45923</v>
      </c>
      <c r="H1115" s="144">
        <v>983</v>
      </c>
      <c r="I1115" s="231">
        <v>45922</v>
      </c>
      <c r="J1115" s="232">
        <v>5875613.75</v>
      </c>
      <c r="K1115" s="270"/>
      <c r="L1115" s="270">
        <v>125642.06</v>
      </c>
      <c r="M1115" s="256"/>
      <c r="N1115" s="270">
        <f t="shared" si="85"/>
        <v>6001255.8099999996</v>
      </c>
      <c r="O1115" s="254"/>
      <c r="P1115" s="254"/>
      <c r="Q1115" s="253"/>
      <c r="R1115" s="144" t="s">
        <v>1819</v>
      </c>
    </row>
    <row r="1116" spans="1:18" ht="27.6" outlineLevel="2" x14ac:dyDescent="0.3">
      <c r="A1116" s="254"/>
      <c r="B1116" s="254"/>
      <c r="C1116" s="257" t="s">
        <v>936</v>
      </c>
      <c r="D1116" s="229"/>
      <c r="E1116" s="269" t="s">
        <v>785</v>
      </c>
      <c r="F1116" s="229" t="s">
        <v>1820</v>
      </c>
      <c r="G1116" s="230">
        <v>45932</v>
      </c>
      <c r="H1116" s="144">
        <v>968</v>
      </c>
      <c r="I1116" s="231">
        <v>45929</v>
      </c>
      <c r="J1116" s="232">
        <v>172934.91</v>
      </c>
      <c r="K1116" s="270"/>
      <c r="L1116" s="270">
        <v>3697.98</v>
      </c>
      <c r="M1116" s="256"/>
      <c r="N1116" s="270">
        <f t="shared" si="85"/>
        <v>176632.89</v>
      </c>
      <c r="O1116" s="254"/>
      <c r="P1116" s="254"/>
      <c r="Q1116" s="253"/>
      <c r="R1116" s="144" t="s">
        <v>1821</v>
      </c>
    </row>
    <row r="1117" spans="1:18" ht="27.6" outlineLevel="2" x14ac:dyDescent="0.3">
      <c r="A1117" s="254"/>
      <c r="B1117" s="254"/>
      <c r="C1117" s="257" t="s">
        <v>1822</v>
      </c>
      <c r="D1117" s="229"/>
      <c r="E1117" s="269" t="s">
        <v>785</v>
      </c>
      <c r="F1117" s="229" t="s">
        <v>1823</v>
      </c>
      <c r="G1117" s="230">
        <v>45959</v>
      </c>
      <c r="H1117" s="144">
        <v>969</v>
      </c>
      <c r="I1117" s="231">
        <v>45929</v>
      </c>
      <c r="J1117" s="232">
        <v>170333.27</v>
      </c>
      <c r="K1117" s="256"/>
      <c r="L1117" s="270">
        <v>2533.39</v>
      </c>
      <c r="M1117" s="256"/>
      <c r="N1117" s="270">
        <f t="shared" si="85"/>
        <v>172866.66</v>
      </c>
      <c r="O1117" s="254"/>
      <c r="P1117" s="254"/>
      <c r="Q1117" s="253"/>
      <c r="R1117" s="144" t="s">
        <v>1824</v>
      </c>
    </row>
    <row r="1118" spans="1:18" outlineLevel="2" x14ac:dyDescent="0.3">
      <c r="A1118" s="233"/>
      <c r="B1118" s="233"/>
      <c r="C1118" s="234"/>
      <c r="D1118" s="235"/>
      <c r="E1118" s="236"/>
      <c r="F1118" s="235"/>
      <c r="G1118" s="237"/>
      <c r="H1118" s="238"/>
      <c r="I1118" s="239"/>
      <c r="J1118" s="240"/>
      <c r="K1118" s="241"/>
      <c r="L1118" s="241"/>
      <c r="M1118" s="241"/>
      <c r="N1118" s="241"/>
    </row>
    <row r="1119" spans="1:18" outlineLevel="2" x14ac:dyDescent="0.3">
      <c r="A1119" s="319" t="s">
        <v>132</v>
      </c>
      <c r="B1119" s="320"/>
      <c r="C1119" s="320"/>
      <c r="D1119" s="320"/>
      <c r="E1119" s="320"/>
      <c r="F1119" s="320"/>
      <c r="G1119" s="320"/>
      <c r="H1119" s="320"/>
      <c r="I1119" s="320"/>
      <c r="J1119" s="320"/>
      <c r="K1119" s="320"/>
      <c r="L1119" s="320"/>
      <c r="M1119" s="321"/>
      <c r="N1119" s="242">
        <f>SUM(N1114:N1117)</f>
        <v>8998421.9499999993</v>
      </c>
    </row>
    <row r="1120" spans="1:18" ht="9.6" customHeight="1" outlineLevel="2" x14ac:dyDescent="0.3">
      <c r="A1120" s="266"/>
      <c r="B1120" s="266"/>
      <c r="C1120" s="271"/>
      <c r="D1120" s="266"/>
      <c r="E1120" s="266"/>
      <c r="F1120" s="266"/>
      <c r="G1120" s="266"/>
      <c r="H1120" s="266"/>
      <c r="I1120" s="266"/>
      <c r="J1120" s="267"/>
      <c r="K1120" s="267"/>
      <c r="L1120" s="267"/>
      <c r="M1120" s="267"/>
      <c r="N1120" s="252"/>
    </row>
    <row r="1121" spans="1:18" s="251" customFormat="1" outlineLevel="2" x14ac:dyDescent="0.3">
      <c r="A1121" s="251" t="s">
        <v>703</v>
      </c>
      <c r="B1121" s="251">
        <v>12355223</v>
      </c>
      <c r="C1121" s="304" t="s">
        <v>1825</v>
      </c>
      <c r="D1121" s="304"/>
      <c r="E1121" s="304"/>
      <c r="F1121" s="304"/>
      <c r="J1121" s="252"/>
      <c r="K1121" s="252"/>
      <c r="L1121" s="252"/>
      <c r="M1121" s="252"/>
      <c r="N1121" s="252"/>
    </row>
    <row r="1122" spans="1:18" ht="9.6" customHeight="1" outlineLevel="2" x14ac:dyDescent="0.3">
      <c r="A1122" s="266"/>
      <c r="B1122" s="266"/>
      <c r="C1122" s="271"/>
      <c r="D1122" s="266"/>
      <c r="E1122" s="266"/>
      <c r="F1122" s="266"/>
      <c r="G1122" s="266"/>
      <c r="H1122" s="266"/>
      <c r="I1122" s="266"/>
      <c r="J1122" s="267"/>
      <c r="K1122" s="267"/>
      <c r="L1122" s="267"/>
      <c r="M1122" s="267"/>
      <c r="N1122" s="252"/>
    </row>
    <row r="1123" spans="1:18" outlineLevel="2" x14ac:dyDescent="0.3">
      <c r="A1123" s="307" t="s">
        <v>24</v>
      </c>
      <c r="B1123" s="307" t="s">
        <v>25</v>
      </c>
      <c r="C1123" s="317" t="s">
        <v>612</v>
      </c>
      <c r="D1123" s="307" t="s">
        <v>613</v>
      </c>
      <c r="E1123" s="307" t="s">
        <v>27</v>
      </c>
      <c r="F1123" s="309" t="s">
        <v>28</v>
      </c>
      <c r="G1123" s="309"/>
      <c r="H1123" s="309" t="s">
        <v>614</v>
      </c>
      <c r="I1123" s="309"/>
      <c r="J1123" s="309"/>
      <c r="K1123" s="315" t="s">
        <v>615</v>
      </c>
      <c r="L1123" s="315" t="s">
        <v>616</v>
      </c>
      <c r="M1123" s="315" t="s">
        <v>617</v>
      </c>
      <c r="N1123" s="315" t="s">
        <v>618</v>
      </c>
      <c r="O1123" s="307" t="s">
        <v>619</v>
      </c>
      <c r="P1123" s="307" t="s">
        <v>36</v>
      </c>
      <c r="Q1123" s="309" t="s">
        <v>32</v>
      </c>
      <c r="R1123" s="309" t="s">
        <v>620</v>
      </c>
    </row>
    <row r="1124" spans="1:18" outlineLevel="2" x14ac:dyDescent="0.3">
      <c r="A1124" s="308"/>
      <c r="B1124" s="308"/>
      <c r="C1124" s="318"/>
      <c r="D1124" s="308"/>
      <c r="E1124" s="308"/>
      <c r="F1124" s="253" t="s">
        <v>33</v>
      </c>
      <c r="G1124" s="253" t="s">
        <v>34</v>
      </c>
      <c r="H1124" s="253" t="s">
        <v>33</v>
      </c>
      <c r="I1124" s="253" t="s">
        <v>34</v>
      </c>
      <c r="J1124" s="255" t="s">
        <v>35</v>
      </c>
      <c r="K1124" s="316"/>
      <c r="L1124" s="316"/>
      <c r="M1124" s="316"/>
      <c r="N1124" s="316"/>
      <c r="O1124" s="308"/>
      <c r="P1124" s="308"/>
      <c r="Q1124" s="309"/>
      <c r="R1124" s="309"/>
    </row>
    <row r="1125" spans="1:18" ht="27.6" outlineLevel="2" x14ac:dyDescent="0.3">
      <c r="A1125" s="254" t="s">
        <v>37</v>
      </c>
      <c r="B1125" s="254">
        <v>1</v>
      </c>
      <c r="C1125" s="257" t="s">
        <v>1025</v>
      </c>
      <c r="D1125" s="229"/>
      <c r="E1125" s="269" t="s">
        <v>1724</v>
      </c>
      <c r="F1125" s="229" t="s">
        <v>1826</v>
      </c>
      <c r="G1125" s="230">
        <v>45817</v>
      </c>
      <c r="H1125" s="144">
        <v>3818</v>
      </c>
      <c r="I1125" s="231">
        <v>45810</v>
      </c>
      <c r="J1125" s="232">
        <v>1373986.35</v>
      </c>
      <c r="K1125" s="256"/>
      <c r="L1125" s="256"/>
      <c r="M1125" s="256"/>
      <c r="N1125" s="270">
        <f t="shared" ref="N1125:N1131" si="86">+J1125+K1125+L1125-M1125</f>
        <v>1373986.35</v>
      </c>
      <c r="O1125" s="254" t="s">
        <v>708</v>
      </c>
      <c r="P1125" s="254" t="s">
        <v>1002</v>
      </c>
      <c r="Q1125" s="253"/>
      <c r="R1125" s="144" t="s">
        <v>1827</v>
      </c>
    </row>
    <row r="1126" spans="1:18" ht="27.6" outlineLevel="2" x14ac:dyDescent="0.3">
      <c r="A1126" s="254"/>
      <c r="B1126" s="254"/>
      <c r="C1126" s="257" t="s">
        <v>904</v>
      </c>
      <c r="D1126" s="229"/>
      <c r="E1126" s="269" t="s">
        <v>1724</v>
      </c>
      <c r="F1126" s="229" t="s">
        <v>1828</v>
      </c>
      <c r="G1126" s="230">
        <v>45902</v>
      </c>
      <c r="H1126" s="144">
        <v>4007</v>
      </c>
      <c r="I1126" s="231">
        <v>45888</v>
      </c>
      <c r="J1126" s="232">
        <v>243131.89</v>
      </c>
      <c r="K1126" s="270">
        <v>20151.8</v>
      </c>
      <c r="L1126" s="270">
        <v>5629.96</v>
      </c>
      <c r="M1126" s="256"/>
      <c r="N1126" s="270">
        <f t="shared" si="86"/>
        <v>268913.65000000002</v>
      </c>
      <c r="O1126" s="254"/>
      <c r="P1126" s="254"/>
      <c r="Q1126" s="253"/>
      <c r="R1126" s="144" t="s">
        <v>1829</v>
      </c>
    </row>
    <row r="1127" spans="1:18" ht="27.6" outlineLevel="2" x14ac:dyDescent="0.3">
      <c r="A1127" s="254"/>
      <c r="B1127" s="254"/>
      <c r="C1127" s="257" t="s">
        <v>1035</v>
      </c>
      <c r="D1127" s="229"/>
      <c r="E1127" s="269" t="s">
        <v>1724</v>
      </c>
      <c r="F1127" s="229" t="s">
        <v>1830</v>
      </c>
      <c r="G1127" s="230">
        <v>45946</v>
      </c>
      <c r="H1127" s="144">
        <v>4194</v>
      </c>
      <c r="I1127" s="231">
        <v>45939</v>
      </c>
      <c r="J1127" s="232">
        <v>331183.71999999997</v>
      </c>
      <c r="K1127" s="270">
        <v>22212.78</v>
      </c>
      <c r="L1127" s="270">
        <v>7125.99</v>
      </c>
      <c r="M1127" s="270">
        <v>20151.8</v>
      </c>
      <c r="N1127" s="270">
        <f t="shared" si="86"/>
        <v>340370.69</v>
      </c>
      <c r="O1127" s="254"/>
      <c r="P1127" s="254"/>
      <c r="Q1127" s="253"/>
      <c r="R1127" s="144" t="s">
        <v>1831</v>
      </c>
    </row>
    <row r="1128" spans="1:18" ht="27.6" outlineLevel="2" x14ac:dyDescent="0.3">
      <c r="A1128" s="254"/>
      <c r="B1128" s="254"/>
      <c r="C1128" s="257" t="s">
        <v>912</v>
      </c>
      <c r="D1128" s="229"/>
      <c r="E1128" s="269" t="s">
        <v>1724</v>
      </c>
      <c r="F1128" s="229" t="s">
        <v>1832</v>
      </c>
      <c r="G1128" s="230">
        <v>45966</v>
      </c>
      <c r="H1128" s="144">
        <v>4279</v>
      </c>
      <c r="I1128" s="231">
        <v>45959</v>
      </c>
      <c r="J1128" s="232">
        <v>856300.69</v>
      </c>
      <c r="K1128" s="270">
        <v>19351.400000000001</v>
      </c>
      <c r="L1128" s="270">
        <v>18249.650000000001</v>
      </c>
      <c r="M1128" s="270">
        <v>22212.78</v>
      </c>
      <c r="N1128" s="270">
        <f t="shared" si="86"/>
        <v>871688.96</v>
      </c>
      <c r="O1128" s="254"/>
      <c r="P1128" s="254"/>
      <c r="Q1128" s="253"/>
      <c r="R1128" s="144" t="s">
        <v>1833</v>
      </c>
    </row>
    <row r="1129" spans="1:18" ht="27.6" outlineLevel="2" x14ac:dyDescent="0.3">
      <c r="A1129" s="254"/>
      <c r="B1129" s="254"/>
      <c r="C1129" s="257" t="s">
        <v>916</v>
      </c>
      <c r="D1129" s="229"/>
      <c r="E1129" s="269" t="s">
        <v>1724</v>
      </c>
      <c r="F1129" s="229" t="s">
        <v>1834</v>
      </c>
      <c r="G1129" s="230">
        <v>46003</v>
      </c>
      <c r="H1129" s="144">
        <v>4396</v>
      </c>
      <c r="I1129" s="231">
        <v>45996</v>
      </c>
      <c r="J1129" s="232">
        <v>609651.51</v>
      </c>
      <c r="K1129" s="270"/>
      <c r="L1129" s="270">
        <v>14415.09</v>
      </c>
      <c r="M1129" s="270">
        <v>19351.400000000001</v>
      </c>
      <c r="N1129" s="270">
        <f t="shared" si="86"/>
        <v>604715.19999999995</v>
      </c>
      <c r="O1129" s="254"/>
      <c r="P1129" s="254"/>
      <c r="Q1129" s="253"/>
      <c r="R1129" s="144" t="s">
        <v>1835</v>
      </c>
    </row>
    <row r="1130" spans="1:18" ht="27.6" outlineLevel="2" x14ac:dyDescent="0.3">
      <c r="A1130" s="254"/>
      <c r="B1130" s="254"/>
      <c r="C1130" s="257" t="s">
        <v>1836</v>
      </c>
      <c r="D1130" s="229"/>
      <c r="E1130" s="269" t="s">
        <v>1724</v>
      </c>
      <c r="F1130" s="229" t="s">
        <v>1837</v>
      </c>
      <c r="G1130" s="230">
        <v>46007</v>
      </c>
      <c r="H1130" s="144">
        <v>4395</v>
      </c>
      <c r="I1130" s="231">
        <v>45996</v>
      </c>
      <c r="J1130" s="232">
        <v>547985.37</v>
      </c>
      <c r="K1130" s="270"/>
      <c r="L1130" s="270">
        <v>13510.25</v>
      </c>
      <c r="M1130" s="256"/>
      <c r="N1130" s="270">
        <f t="shared" si="86"/>
        <v>561495.62</v>
      </c>
      <c r="O1130" s="254"/>
      <c r="P1130" s="254"/>
      <c r="Q1130" s="253"/>
      <c r="R1130" s="144" t="s">
        <v>1838</v>
      </c>
    </row>
    <row r="1131" spans="1:18" ht="27.6" outlineLevel="2" x14ac:dyDescent="0.3">
      <c r="A1131" s="254"/>
      <c r="B1131" s="254"/>
      <c r="C1131" s="257" t="s">
        <v>947</v>
      </c>
      <c r="D1131" s="229"/>
      <c r="E1131" s="269" t="s">
        <v>1724</v>
      </c>
      <c r="F1131" s="229" t="s">
        <v>1839</v>
      </c>
      <c r="G1131" s="230">
        <v>46007</v>
      </c>
      <c r="H1131" s="144">
        <v>4397</v>
      </c>
      <c r="I1131" s="231">
        <v>45996</v>
      </c>
      <c r="J1131" s="232">
        <v>73965.460000000006</v>
      </c>
      <c r="K1131" s="256"/>
      <c r="L1131" s="270">
        <v>1100.0999999999999</v>
      </c>
      <c r="M1131" s="256"/>
      <c r="N1131" s="270">
        <f t="shared" si="86"/>
        <v>75065.560000000012</v>
      </c>
      <c r="O1131" s="254"/>
      <c r="P1131" s="254"/>
      <c r="Q1131" s="253"/>
      <c r="R1131" s="144" t="s">
        <v>1840</v>
      </c>
    </row>
    <row r="1132" spans="1:18" outlineLevel="2" x14ac:dyDescent="0.3">
      <c r="A1132" s="233"/>
      <c r="B1132" s="233"/>
      <c r="C1132" s="234"/>
      <c r="D1132" s="235"/>
      <c r="E1132" s="236"/>
      <c r="F1132" s="235"/>
      <c r="G1132" s="237"/>
      <c r="H1132" s="238"/>
      <c r="I1132" s="239"/>
      <c r="J1132" s="240"/>
      <c r="K1132" s="241"/>
      <c r="L1132" s="241"/>
      <c r="M1132" s="241"/>
      <c r="N1132" s="241"/>
    </row>
    <row r="1133" spans="1:18" outlineLevel="2" x14ac:dyDescent="0.3">
      <c r="A1133" s="319" t="s">
        <v>132</v>
      </c>
      <c r="B1133" s="320"/>
      <c r="C1133" s="320"/>
      <c r="D1133" s="320"/>
      <c r="E1133" s="320"/>
      <c r="F1133" s="320"/>
      <c r="G1133" s="320"/>
      <c r="H1133" s="320"/>
      <c r="I1133" s="320"/>
      <c r="J1133" s="320"/>
      <c r="K1133" s="320"/>
      <c r="L1133" s="320"/>
      <c r="M1133" s="321"/>
      <c r="N1133" s="242">
        <f>SUM(N1125:N1131)</f>
        <v>4096236.03</v>
      </c>
    </row>
    <row r="1134" spans="1:18" outlineLevel="2" x14ac:dyDescent="0.3">
      <c r="A1134" s="266"/>
      <c r="B1134" s="266"/>
      <c r="C1134" s="271"/>
      <c r="D1134" s="266"/>
      <c r="E1134" s="266"/>
      <c r="F1134" s="266"/>
      <c r="G1134" s="266"/>
      <c r="H1134" s="266"/>
      <c r="I1134" s="266"/>
      <c r="J1134" s="267"/>
      <c r="K1134" s="267"/>
      <c r="L1134" s="267"/>
      <c r="M1134" s="267"/>
      <c r="N1134" s="252"/>
    </row>
    <row r="1135" spans="1:18" s="251" customFormat="1" outlineLevel="2" x14ac:dyDescent="0.3">
      <c r="A1135" s="251" t="s">
        <v>703</v>
      </c>
      <c r="B1135" s="251">
        <v>12355224</v>
      </c>
      <c r="C1135" s="304" t="s">
        <v>1841</v>
      </c>
      <c r="D1135" s="304"/>
      <c r="E1135" s="304"/>
      <c r="F1135" s="304"/>
      <c r="J1135" s="252"/>
      <c r="K1135" s="252"/>
      <c r="L1135" s="252"/>
      <c r="M1135" s="252"/>
      <c r="N1135" s="252"/>
    </row>
    <row r="1136" spans="1:18" outlineLevel="2" x14ac:dyDescent="0.3">
      <c r="A1136" s="266"/>
      <c r="B1136" s="266"/>
      <c r="C1136" s="271"/>
      <c r="D1136" s="266"/>
      <c r="E1136" s="266"/>
      <c r="F1136" s="266"/>
      <c r="G1136" s="266"/>
      <c r="H1136" s="266"/>
      <c r="I1136" s="266"/>
      <c r="J1136" s="267"/>
      <c r="K1136" s="267"/>
      <c r="L1136" s="267"/>
      <c r="M1136" s="267"/>
      <c r="N1136" s="252"/>
    </row>
    <row r="1137" spans="1:18" outlineLevel="2" x14ac:dyDescent="0.3">
      <c r="A1137" s="307" t="s">
        <v>24</v>
      </c>
      <c r="B1137" s="307" t="s">
        <v>25</v>
      </c>
      <c r="C1137" s="317" t="s">
        <v>612</v>
      </c>
      <c r="D1137" s="307" t="s">
        <v>613</v>
      </c>
      <c r="E1137" s="307" t="s">
        <v>27</v>
      </c>
      <c r="F1137" s="309" t="s">
        <v>28</v>
      </c>
      <c r="G1137" s="309"/>
      <c r="H1137" s="309" t="s">
        <v>614</v>
      </c>
      <c r="I1137" s="309"/>
      <c r="J1137" s="309"/>
      <c r="K1137" s="315" t="s">
        <v>615</v>
      </c>
      <c r="L1137" s="315" t="s">
        <v>616</v>
      </c>
      <c r="M1137" s="315" t="s">
        <v>617</v>
      </c>
      <c r="N1137" s="315" t="s">
        <v>618</v>
      </c>
      <c r="O1137" s="307" t="s">
        <v>619</v>
      </c>
      <c r="P1137" s="307" t="s">
        <v>36</v>
      </c>
      <c r="Q1137" s="309" t="s">
        <v>32</v>
      </c>
      <c r="R1137" s="309" t="s">
        <v>620</v>
      </c>
    </row>
    <row r="1138" spans="1:18" outlineLevel="2" x14ac:dyDescent="0.3">
      <c r="A1138" s="308"/>
      <c r="B1138" s="308"/>
      <c r="C1138" s="318"/>
      <c r="D1138" s="308"/>
      <c r="E1138" s="308"/>
      <c r="F1138" s="253" t="s">
        <v>33</v>
      </c>
      <c r="G1138" s="253" t="s">
        <v>34</v>
      </c>
      <c r="H1138" s="253" t="s">
        <v>33</v>
      </c>
      <c r="I1138" s="253" t="s">
        <v>34</v>
      </c>
      <c r="J1138" s="255" t="s">
        <v>35</v>
      </c>
      <c r="K1138" s="316"/>
      <c r="L1138" s="316"/>
      <c r="M1138" s="316"/>
      <c r="N1138" s="316"/>
      <c r="O1138" s="308"/>
      <c r="P1138" s="308"/>
      <c r="Q1138" s="309"/>
      <c r="R1138" s="309"/>
    </row>
    <row r="1139" spans="1:18" ht="27.6" outlineLevel="2" x14ac:dyDescent="0.3">
      <c r="A1139" s="254" t="s">
        <v>37</v>
      </c>
      <c r="B1139" s="254">
        <v>1</v>
      </c>
      <c r="C1139" s="257" t="s">
        <v>1025</v>
      </c>
      <c r="D1139" s="229"/>
      <c r="E1139" s="269" t="s">
        <v>1609</v>
      </c>
      <c r="F1139" s="229" t="s">
        <v>1842</v>
      </c>
      <c r="G1139" s="230">
        <v>45806</v>
      </c>
      <c r="H1139" s="144">
        <v>196</v>
      </c>
      <c r="I1139" s="231">
        <v>45800</v>
      </c>
      <c r="J1139" s="232">
        <v>1050000</v>
      </c>
      <c r="K1139" s="256"/>
      <c r="L1139" s="256"/>
      <c r="M1139" s="256"/>
      <c r="N1139" s="270">
        <f t="shared" ref="N1139:N1141" si="87">+J1139+K1139+L1139-M1139</f>
        <v>1050000</v>
      </c>
      <c r="O1139" s="254" t="s">
        <v>708</v>
      </c>
      <c r="P1139" s="254" t="s">
        <v>1002</v>
      </c>
      <c r="Q1139" s="253"/>
      <c r="R1139" s="144" t="s">
        <v>1843</v>
      </c>
    </row>
    <row r="1140" spans="1:18" ht="27.6" outlineLevel="2" x14ac:dyDescent="0.3">
      <c r="A1140" s="254"/>
      <c r="B1140" s="254"/>
      <c r="C1140" s="257" t="s">
        <v>904</v>
      </c>
      <c r="D1140" s="229"/>
      <c r="E1140" s="269" t="s">
        <v>1609</v>
      </c>
      <c r="F1140" s="229" t="s">
        <v>1844</v>
      </c>
      <c r="G1140" s="230">
        <v>45848</v>
      </c>
      <c r="H1140" s="144">
        <v>203</v>
      </c>
      <c r="I1140" s="231">
        <v>45842</v>
      </c>
      <c r="J1140" s="232">
        <v>2054386.79</v>
      </c>
      <c r="K1140" s="270"/>
      <c r="L1140" s="270">
        <v>43930.28</v>
      </c>
      <c r="M1140" s="256"/>
      <c r="N1140" s="270">
        <f t="shared" si="87"/>
        <v>2098317.0699999998</v>
      </c>
      <c r="O1140" s="254"/>
      <c r="P1140" s="254"/>
      <c r="Q1140" s="253"/>
      <c r="R1140" s="144" t="s">
        <v>1845</v>
      </c>
    </row>
    <row r="1141" spans="1:18" ht="27.6" outlineLevel="2" x14ac:dyDescent="0.3">
      <c r="A1141" s="254"/>
      <c r="B1141" s="254"/>
      <c r="C1141" s="257" t="s">
        <v>1846</v>
      </c>
      <c r="D1141" s="229"/>
      <c r="E1141" s="269" t="s">
        <v>1609</v>
      </c>
      <c r="F1141" s="229" t="s">
        <v>1847</v>
      </c>
      <c r="G1141" s="230">
        <v>45867</v>
      </c>
      <c r="H1141" s="144">
        <v>212</v>
      </c>
      <c r="I1141" s="231">
        <v>45860</v>
      </c>
      <c r="J1141" s="232">
        <v>46263.61</v>
      </c>
      <c r="K1141" s="270"/>
      <c r="L1141" s="270">
        <v>2929.78</v>
      </c>
      <c r="M1141" s="270"/>
      <c r="N1141" s="270">
        <f t="shared" si="87"/>
        <v>49193.39</v>
      </c>
      <c r="O1141" s="254"/>
      <c r="P1141" s="254"/>
      <c r="Q1141" s="253"/>
      <c r="R1141" s="144" t="s">
        <v>1848</v>
      </c>
    </row>
    <row r="1142" spans="1:18" outlineLevel="2" x14ac:dyDescent="0.3">
      <c r="A1142" s="233"/>
      <c r="B1142" s="233"/>
      <c r="C1142" s="234"/>
      <c r="D1142" s="235"/>
      <c r="E1142" s="236"/>
      <c r="F1142" s="235"/>
      <c r="G1142" s="237"/>
      <c r="H1142" s="238"/>
      <c r="I1142" s="239"/>
      <c r="J1142" s="240"/>
      <c r="K1142" s="241"/>
      <c r="L1142" s="241"/>
      <c r="M1142" s="241"/>
      <c r="N1142" s="241"/>
    </row>
    <row r="1143" spans="1:18" outlineLevel="2" x14ac:dyDescent="0.3">
      <c r="A1143" s="319" t="s">
        <v>132</v>
      </c>
      <c r="B1143" s="320"/>
      <c r="C1143" s="320"/>
      <c r="D1143" s="320"/>
      <c r="E1143" s="320"/>
      <c r="F1143" s="320"/>
      <c r="G1143" s="320"/>
      <c r="H1143" s="320"/>
      <c r="I1143" s="320"/>
      <c r="J1143" s="320"/>
      <c r="K1143" s="320"/>
      <c r="L1143" s="320"/>
      <c r="M1143" s="321"/>
      <c r="N1143" s="242">
        <f>SUM(N1139:N1141)</f>
        <v>3197510.46</v>
      </c>
    </row>
    <row r="1144" spans="1:18" outlineLevel="2" x14ac:dyDescent="0.3">
      <c r="A1144" s="266"/>
      <c r="B1144" s="266"/>
      <c r="C1144" s="271"/>
      <c r="D1144" s="266"/>
      <c r="E1144" s="266"/>
      <c r="F1144" s="266"/>
      <c r="G1144" s="266"/>
      <c r="H1144" s="266"/>
      <c r="I1144" s="266"/>
      <c r="J1144" s="267"/>
      <c r="K1144" s="267"/>
      <c r="L1144" s="267"/>
      <c r="M1144" s="267"/>
      <c r="N1144" s="252"/>
    </row>
    <row r="1145" spans="1:18" s="251" customFormat="1" outlineLevel="2" x14ac:dyDescent="0.3">
      <c r="A1145" s="251" t="s">
        <v>703</v>
      </c>
      <c r="B1145" s="251">
        <v>12355225</v>
      </c>
      <c r="C1145" s="304" t="s">
        <v>1849</v>
      </c>
      <c r="D1145" s="304"/>
      <c r="E1145" s="304"/>
      <c r="F1145" s="304"/>
      <c r="J1145" s="252"/>
      <c r="K1145" s="252"/>
      <c r="L1145" s="252"/>
      <c r="M1145" s="252"/>
      <c r="N1145" s="252"/>
    </row>
    <row r="1146" spans="1:18" outlineLevel="2" x14ac:dyDescent="0.3">
      <c r="A1146" s="266"/>
      <c r="B1146" s="266"/>
      <c r="C1146" s="271"/>
      <c r="D1146" s="266"/>
      <c r="E1146" s="266"/>
      <c r="F1146" s="266"/>
      <c r="G1146" s="266"/>
      <c r="H1146" s="266"/>
      <c r="I1146" s="266"/>
      <c r="J1146" s="267"/>
      <c r="K1146" s="267"/>
      <c r="L1146" s="267"/>
      <c r="M1146" s="267"/>
      <c r="N1146" s="252"/>
    </row>
    <row r="1147" spans="1:18" outlineLevel="2" x14ac:dyDescent="0.3">
      <c r="A1147" s="307" t="s">
        <v>24</v>
      </c>
      <c r="B1147" s="307" t="s">
        <v>25</v>
      </c>
      <c r="C1147" s="317" t="s">
        <v>612</v>
      </c>
      <c r="D1147" s="307" t="s">
        <v>613</v>
      </c>
      <c r="E1147" s="307" t="s">
        <v>27</v>
      </c>
      <c r="F1147" s="309" t="s">
        <v>28</v>
      </c>
      <c r="G1147" s="309"/>
      <c r="H1147" s="309" t="s">
        <v>614</v>
      </c>
      <c r="I1147" s="309"/>
      <c r="J1147" s="309"/>
      <c r="K1147" s="315" t="s">
        <v>615</v>
      </c>
      <c r="L1147" s="315" t="s">
        <v>616</v>
      </c>
      <c r="M1147" s="315" t="s">
        <v>617</v>
      </c>
      <c r="N1147" s="315" t="s">
        <v>618</v>
      </c>
      <c r="O1147" s="307" t="s">
        <v>619</v>
      </c>
      <c r="P1147" s="307" t="s">
        <v>36</v>
      </c>
      <c r="Q1147" s="309" t="s">
        <v>32</v>
      </c>
      <c r="R1147" s="309" t="s">
        <v>620</v>
      </c>
    </row>
    <row r="1148" spans="1:18" outlineLevel="2" x14ac:dyDescent="0.3">
      <c r="A1148" s="308"/>
      <c r="B1148" s="308"/>
      <c r="C1148" s="318"/>
      <c r="D1148" s="308"/>
      <c r="E1148" s="308"/>
      <c r="F1148" s="253" t="s">
        <v>33</v>
      </c>
      <c r="G1148" s="253" t="s">
        <v>34</v>
      </c>
      <c r="H1148" s="253" t="s">
        <v>33</v>
      </c>
      <c r="I1148" s="253" t="s">
        <v>34</v>
      </c>
      <c r="J1148" s="255" t="s">
        <v>35</v>
      </c>
      <c r="K1148" s="316"/>
      <c r="L1148" s="316"/>
      <c r="M1148" s="316"/>
      <c r="N1148" s="316"/>
      <c r="O1148" s="308"/>
      <c r="P1148" s="308"/>
      <c r="Q1148" s="309"/>
      <c r="R1148" s="309"/>
    </row>
    <row r="1149" spans="1:18" ht="27.6" outlineLevel="2" x14ac:dyDescent="0.3">
      <c r="A1149" s="254" t="s">
        <v>37</v>
      </c>
      <c r="B1149" s="254">
        <v>1</v>
      </c>
      <c r="C1149" s="257" t="s">
        <v>1850</v>
      </c>
      <c r="D1149" s="229"/>
      <c r="E1149" s="269" t="s">
        <v>1409</v>
      </c>
      <c r="F1149" s="229" t="s">
        <v>1851</v>
      </c>
      <c r="G1149" s="230">
        <v>45814</v>
      </c>
      <c r="H1149" s="144" t="s">
        <v>1852</v>
      </c>
      <c r="I1149" s="231">
        <v>45804</v>
      </c>
      <c r="J1149" s="232">
        <v>4144489.87</v>
      </c>
      <c r="K1149" s="256"/>
      <c r="L1149" s="256"/>
      <c r="M1149" s="256"/>
      <c r="N1149" s="270">
        <f t="shared" ref="N1149:N1156" si="88">+J1149+K1149+L1149-M1149</f>
        <v>4144489.87</v>
      </c>
      <c r="O1149" s="254" t="s">
        <v>708</v>
      </c>
      <c r="P1149" s="254" t="s">
        <v>1002</v>
      </c>
      <c r="Q1149" s="253"/>
      <c r="R1149" s="144" t="s">
        <v>1853</v>
      </c>
    </row>
    <row r="1150" spans="1:18" ht="27.6" outlineLevel="2" x14ac:dyDescent="0.3">
      <c r="A1150" s="254"/>
      <c r="B1150" s="254"/>
      <c r="C1150" s="257" t="s">
        <v>904</v>
      </c>
      <c r="D1150" s="229"/>
      <c r="E1150" s="269" t="s">
        <v>1409</v>
      </c>
      <c r="F1150" s="229" t="s">
        <v>1854</v>
      </c>
      <c r="G1150" s="230">
        <v>45883</v>
      </c>
      <c r="H1150" s="144" t="s">
        <v>1855</v>
      </c>
      <c r="I1150" s="231">
        <v>45874</v>
      </c>
      <c r="J1150" s="232">
        <v>1842605.57</v>
      </c>
      <c r="K1150" s="256"/>
      <c r="L1150" s="270">
        <v>39401.629999999997</v>
      </c>
      <c r="M1150" s="256"/>
      <c r="N1150" s="270">
        <f t="shared" si="88"/>
        <v>1882007.2</v>
      </c>
      <c r="O1150" s="254"/>
      <c r="P1150" s="254"/>
      <c r="Q1150" s="253"/>
      <c r="R1150" s="144" t="s">
        <v>1856</v>
      </c>
    </row>
    <row r="1151" spans="1:18" ht="27.6" outlineLevel="2" x14ac:dyDescent="0.3">
      <c r="A1151" s="254"/>
      <c r="B1151" s="254"/>
      <c r="C1151" s="257" t="s">
        <v>908</v>
      </c>
      <c r="D1151" s="229"/>
      <c r="E1151" s="269" t="s">
        <v>1409</v>
      </c>
      <c r="F1151" s="229" t="s">
        <v>1857</v>
      </c>
      <c r="G1151" s="230">
        <v>45908</v>
      </c>
      <c r="H1151" s="144" t="s">
        <v>1858</v>
      </c>
      <c r="I1151" s="231">
        <v>45901</v>
      </c>
      <c r="J1151" s="232">
        <v>4609223.25</v>
      </c>
      <c r="K1151" s="256"/>
      <c r="L1151" s="270">
        <v>98562.01</v>
      </c>
      <c r="M1151" s="256"/>
      <c r="N1151" s="270">
        <f t="shared" si="88"/>
        <v>4707785.26</v>
      </c>
      <c r="O1151" s="254"/>
      <c r="P1151" s="254"/>
      <c r="Q1151" s="253"/>
      <c r="R1151" s="144" t="s">
        <v>1859</v>
      </c>
    </row>
    <row r="1152" spans="1:18" ht="27.6" outlineLevel="2" x14ac:dyDescent="0.3">
      <c r="A1152" s="254"/>
      <c r="B1152" s="254"/>
      <c r="C1152" s="257" t="s">
        <v>912</v>
      </c>
      <c r="D1152" s="229"/>
      <c r="E1152" s="269" t="s">
        <v>1409</v>
      </c>
      <c r="F1152" s="229" t="s">
        <v>1860</v>
      </c>
      <c r="G1152" s="230">
        <v>45980</v>
      </c>
      <c r="H1152" s="144" t="s">
        <v>1861</v>
      </c>
      <c r="I1152" s="231">
        <v>45972</v>
      </c>
      <c r="J1152" s="232">
        <v>540839.16</v>
      </c>
      <c r="K1152" s="256"/>
      <c r="L1152" s="270">
        <v>11565.11</v>
      </c>
      <c r="M1152" s="256"/>
      <c r="N1152" s="270">
        <f t="shared" si="88"/>
        <v>552404.27</v>
      </c>
      <c r="O1152" s="254"/>
      <c r="P1152" s="254"/>
      <c r="Q1152" s="253"/>
      <c r="R1152" s="144" t="s">
        <v>1862</v>
      </c>
    </row>
    <row r="1153" spans="1:18" ht="27.6" outlineLevel="2" x14ac:dyDescent="0.3">
      <c r="A1153" s="254"/>
      <c r="B1153" s="254"/>
      <c r="C1153" s="257" t="s">
        <v>916</v>
      </c>
      <c r="D1153" s="229"/>
      <c r="E1153" s="269" t="s">
        <v>1409</v>
      </c>
      <c r="F1153" s="229" t="s">
        <v>1863</v>
      </c>
      <c r="G1153" s="230">
        <v>45985</v>
      </c>
      <c r="H1153" s="144" t="s">
        <v>1864</v>
      </c>
      <c r="I1153" s="231">
        <v>45973</v>
      </c>
      <c r="J1153" s="232">
        <v>614641.79</v>
      </c>
      <c r="K1153" s="256"/>
      <c r="L1153" s="270">
        <v>13143.28</v>
      </c>
      <c r="M1153" s="256"/>
      <c r="N1153" s="270">
        <f t="shared" si="88"/>
        <v>627785.07000000007</v>
      </c>
      <c r="O1153" s="254"/>
      <c r="P1153" s="254"/>
      <c r="Q1153" s="253"/>
      <c r="R1153" s="144" t="s">
        <v>1865</v>
      </c>
    </row>
    <row r="1154" spans="1:18" ht="27.6" outlineLevel="2" x14ac:dyDescent="0.3">
      <c r="A1154" s="254"/>
      <c r="B1154" s="254"/>
      <c r="C1154" s="257" t="s">
        <v>920</v>
      </c>
      <c r="D1154" s="229"/>
      <c r="E1154" s="269" t="s">
        <v>1409</v>
      </c>
      <c r="F1154" s="229" t="s">
        <v>1866</v>
      </c>
      <c r="G1154" s="230">
        <v>46001</v>
      </c>
      <c r="H1154" s="144" t="s">
        <v>1867</v>
      </c>
      <c r="I1154" s="231">
        <v>45993</v>
      </c>
      <c r="J1154" s="232">
        <v>695737.58</v>
      </c>
      <c r="K1154" s="256"/>
      <c r="L1154" s="270">
        <v>14877.41</v>
      </c>
      <c r="M1154" s="256"/>
      <c r="N1154" s="270">
        <f t="shared" si="88"/>
        <v>710614.99</v>
      </c>
      <c r="O1154" s="254"/>
      <c r="P1154" s="254"/>
      <c r="Q1154" s="253"/>
      <c r="R1154" s="144" t="s">
        <v>1868</v>
      </c>
    </row>
    <row r="1155" spans="1:18" ht="27.6" outlineLevel="2" x14ac:dyDescent="0.3">
      <c r="A1155" s="254"/>
      <c r="B1155" s="254"/>
      <c r="C1155" s="257" t="s">
        <v>1468</v>
      </c>
      <c r="D1155" s="229"/>
      <c r="E1155" s="269" t="s">
        <v>1409</v>
      </c>
      <c r="F1155" s="229" t="s">
        <v>1869</v>
      </c>
      <c r="G1155" s="230">
        <v>46003</v>
      </c>
      <c r="H1155" s="144" t="s">
        <v>1870</v>
      </c>
      <c r="I1155" s="231">
        <v>46000</v>
      </c>
      <c r="J1155" s="232">
        <v>727061.55</v>
      </c>
      <c r="K1155" s="270"/>
      <c r="L1155" s="270">
        <v>18398.22</v>
      </c>
      <c r="M1155" s="256"/>
      <c r="N1155" s="270">
        <f t="shared" si="88"/>
        <v>745459.77</v>
      </c>
      <c r="O1155" s="254"/>
      <c r="P1155" s="254"/>
      <c r="Q1155" s="253"/>
      <c r="R1155" s="144" t="s">
        <v>1871</v>
      </c>
    </row>
    <row r="1156" spans="1:18" ht="27.6" outlineLevel="2" x14ac:dyDescent="0.3">
      <c r="A1156" s="254"/>
      <c r="B1156" s="254"/>
      <c r="C1156" s="257" t="s">
        <v>950</v>
      </c>
      <c r="D1156" s="229"/>
      <c r="E1156" s="269" t="s">
        <v>1409</v>
      </c>
      <c r="F1156" s="229" t="s">
        <v>1872</v>
      </c>
      <c r="G1156" s="230">
        <v>46003</v>
      </c>
      <c r="H1156" s="144" t="s">
        <v>1873</v>
      </c>
      <c r="I1156" s="231">
        <v>45993</v>
      </c>
      <c r="J1156" s="232">
        <v>437906.75</v>
      </c>
      <c r="K1156" s="270"/>
      <c r="L1156" s="270">
        <v>6513.05</v>
      </c>
      <c r="M1156" s="270"/>
      <c r="N1156" s="270">
        <f t="shared" si="88"/>
        <v>444419.8</v>
      </c>
      <c r="O1156" s="254"/>
      <c r="P1156" s="254"/>
      <c r="Q1156" s="253"/>
      <c r="R1156" s="144" t="s">
        <v>1874</v>
      </c>
    </row>
    <row r="1157" spans="1:18" outlineLevel="2" x14ac:dyDescent="0.3">
      <c r="A1157" s="233"/>
      <c r="B1157" s="233"/>
      <c r="C1157" s="234"/>
      <c r="D1157" s="235"/>
      <c r="E1157" s="236"/>
      <c r="F1157" s="235"/>
      <c r="G1157" s="237"/>
      <c r="H1157" s="238"/>
      <c r="I1157" s="239"/>
      <c r="J1157" s="240"/>
      <c r="K1157" s="241"/>
      <c r="L1157" s="241"/>
      <c r="M1157" s="241"/>
      <c r="N1157" s="241"/>
    </row>
    <row r="1158" spans="1:18" outlineLevel="2" x14ac:dyDescent="0.3">
      <c r="A1158" s="319" t="s">
        <v>132</v>
      </c>
      <c r="B1158" s="320"/>
      <c r="C1158" s="320"/>
      <c r="D1158" s="320"/>
      <c r="E1158" s="320"/>
      <c r="F1158" s="320"/>
      <c r="G1158" s="320"/>
      <c r="H1158" s="320"/>
      <c r="I1158" s="320"/>
      <c r="J1158" s="320"/>
      <c r="K1158" s="320"/>
      <c r="L1158" s="320"/>
      <c r="M1158" s="321"/>
      <c r="N1158" s="242">
        <f>SUM(N1149:N1156)</f>
        <v>13814966.23</v>
      </c>
    </row>
    <row r="1159" spans="1:18" outlineLevel="2" x14ac:dyDescent="0.3">
      <c r="A1159" s="266"/>
      <c r="B1159" s="266"/>
      <c r="C1159" s="271"/>
      <c r="D1159" s="266"/>
      <c r="E1159" s="266"/>
      <c r="F1159" s="266"/>
      <c r="G1159" s="266"/>
      <c r="H1159" s="266"/>
      <c r="I1159" s="266"/>
      <c r="J1159" s="267"/>
      <c r="K1159" s="267"/>
      <c r="L1159" s="267"/>
      <c r="M1159" s="267"/>
      <c r="N1159" s="252"/>
    </row>
    <row r="1160" spans="1:18" s="251" customFormat="1" outlineLevel="2" x14ac:dyDescent="0.3">
      <c r="A1160" s="251" t="s">
        <v>703</v>
      </c>
      <c r="B1160" s="251">
        <v>12355226</v>
      </c>
      <c r="C1160" s="304" t="s">
        <v>1875</v>
      </c>
      <c r="D1160" s="304"/>
      <c r="E1160" s="304"/>
      <c r="F1160" s="304"/>
      <c r="J1160" s="252"/>
      <c r="K1160" s="252"/>
      <c r="L1160" s="252"/>
      <c r="M1160" s="252"/>
      <c r="N1160" s="252"/>
    </row>
    <row r="1161" spans="1:18" outlineLevel="2" x14ac:dyDescent="0.3">
      <c r="A1161" s="266"/>
      <c r="B1161" s="266"/>
      <c r="C1161" s="271"/>
      <c r="D1161" s="266"/>
      <c r="E1161" s="266"/>
      <c r="F1161" s="266"/>
      <c r="G1161" s="266"/>
      <c r="H1161" s="266"/>
      <c r="I1161" s="266"/>
      <c r="J1161" s="267"/>
      <c r="K1161" s="267"/>
      <c r="L1161" s="267"/>
      <c r="M1161" s="267"/>
      <c r="N1161" s="252"/>
    </row>
    <row r="1162" spans="1:18" outlineLevel="2" x14ac:dyDescent="0.3">
      <c r="A1162" s="307" t="s">
        <v>24</v>
      </c>
      <c r="B1162" s="307" t="s">
        <v>25</v>
      </c>
      <c r="C1162" s="317" t="s">
        <v>612</v>
      </c>
      <c r="D1162" s="307" t="s">
        <v>613</v>
      </c>
      <c r="E1162" s="307" t="s">
        <v>27</v>
      </c>
      <c r="F1162" s="309" t="s">
        <v>28</v>
      </c>
      <c r="G1162" s="309"/>
      <c r="H1162" s="309" t="s">
        <v>614</v>
      </c>
      <c r="I1162" s="309"/>
      <c r="J1162" s="309"/>
      <c r="K1162" s="315" t="s">
        <v>615</v>
      </c>
      <c r="L1162" s="315" t="s">
        <v>616</v>
      </c>
      <c r="M1162" s="315" t="s">
        <v>617</v>
      </c>
      <c r="N1162" s="315" t="s">
        <v>618</v>
      </c>
      <c r="O1162" s="307" t="s">
        <v>619</v>
      </c>
      <c r="P1162" s="307" t="s">
        <v>36</v>
      </c>
      <c r="Q1162" s="309" t="s">
        <v>32</v>
      </c>
      <c r="R1162" s="309" t="s">
        <v>620</v>
      </c>
    </row>
    <row r="1163" spans="1:18" outlineLevel="2" x14ac:dyDescent="0.3">
      <c r="A1163" s="308"/>
      <c r="B1163" s="308"/>
      <c r="C1163" s="318"/>
      <c r="D1163" s="308"/>
      <c r="E1163" s="308"/>
      <c r="F1163" s="253" t="s">
        <v>33</v>
      </c>
      <c r="G1163" s="253" t="s">
        <v>34</v>
      </c>
      <c r="H1163" s="253" t="s">
        <v>33</v>
      </c>
      <c r="I1163" s="253" t="s">
        <v>34</v>
      </c>
      <c r="J1163" s="255" t="s">
        <v>35</v>
      </c>
      <c r="K1163" s="316"/>
      <c r="L1163" s="316"/>
      <c r="M1163" s="316"/>
      <c r="N1163" s="316"/>
      <c r="O1163" s="308"/>
      <c r="P1163" s="308"/>
      <c r="Q1163" s="309"/>
      <c r="R1163" s="309"/>
    </row>
    <row r="1164" spans="1:18" ht="27.6" outlineLevel="2" x14ac:dyDescent="0.3">
      <c r="A1164" s="254" t="s">
        <v>37</v>
      </c>
      <c r="B1164" s="254">
        <v>1</v>
      </c>
      <c r="C1164" s="257" t="s">
        <v>1025</v>
      </c>
      <c r="D1164" s="229"/>
      <c r="E1164" s="269" t="s">
        <v>1790</v>
      </c>
      <c r="F1164" s="229" t="s">
        <v>1876</v>
      </c>
      <c r="G1164" s="230">
        <v>45818</v>
      </c>
      <c r="H1164" s="144">
        <v>1</v>
      </c>
      <c r="I1164" s="231">
        <v>45811</v>
      </c>
      <c r="J1164" s="232">
        <v>8348603.3600000003</v>
      </c>
      <c r="K1164" s="256"/>
      <c r="L1164" s="256"/>
      <c r="M1164" s="256"/>
      <c r="N1164" s="270">
        <f t="shared" ref="N1164:N1173" si="89">+J1164+K1164+L1164-M1164</f>
        <v>8348603.3600000003</v>
      </c>
      <c r="O1164" s="254" t="s">
        <v>708</v>
      </c>
      <c r="P1164" s="254" t="s">
        <v>1002</v>
      </c>
      <c r="Q1164" s="253"/>
      <c r="R1164" s="144" t="s">
        <v>1877</v>
      </c>
    </row>
    <row r="1165" spans="1:18" ht="27.6" outlineLevel="2" x14ac:dyDescent="0.3">
      <c r="A1165" s="254"/>
      <c r="B1165" s="254"/>
      <c r="C1165" s="257" t="s">
        <v>904</v>
      </c>
      <c r="D1165" s="229"/>
      <c r="E1165" s="269" t="s">
        <v>1790</v>
      </c>
      <c r="F1165" s="229" t="s">
        <v>1878</v>
      </c>
      <c r="G1165" s="230">
        <v>45905</v>
      </c>
      <c r="H1165" s="144">
        <v>5</v>
      </c>
      <c r="I1165" s="231">
        <v>45887</v>
      </c>
      <c r="J1165" s="232">
        <v>1268405.49</v>
      </c>
      <c r="K1165" s="270"/>
      <c r="L1165" s="270">
        <v>27123.14</v>
      </c>
      <c r="M1165" s="256"/>
      <c r="N1165" s="270">
        <f t="shared" si="89"/>
        <v>1295528.6299999999</v>
      </c>
      <c r="O1165" s="254"/>
      <c r="P1165" s="254"/>
      <c r="Q1165" s="253"/>
      <c r="R1165" s="144" t="s">
        <v>1879</v>
      </c>
    </row>
    <row r="1166" spans="1:18" ht="27.6" outlineLevel="2" x14ac:dyDescent="0.3">
      <c r="A1166" s="254"/>
      <c r="B1166" s="254"/>
      <c r="C1166" s="257" t="s">
        <v>1035</v>
      </c>
      <c r="D1166" s="229"/>
      <c r="E1166" s="269" t="s">
        <v>1790</v>
      </c>
      <c r="F1166" s="229" t="s">
        <v>1880</v>
      </c>
      <c r="G1166" s="230">
        <v>45957</v>
      </c>
      <c r="H1166" s="144">
        <v>8</v>
      </c>
      <c r="I1166" s="231">
        <v>45937</v>
      </c>
      <c r="J1166" s="232">
        <v>2498539.58</v>
      </c>
      <c r="K1166" s="256"/>
      <c r="L1166" s="270">
        <v>53427.89</v>
      </c>
      <c r="M1166" s="256"/>
      <c r="N1166" s="270">
        <f t="shared" si="89"/>
        <v>2551967.4700000002</v>
      </c>
      <c r="O1166" s="254"/>
      <c r="P1166" s="254"/>
      <c r="Q1166" s="253"/>
      <c r="R1166" s="144" t="s">
        <v>1881</v>
      </c>
    </row>
    <row r="1167" spans="1:18" ht="27.6" outlineLevel="2" x14ac:dyDescent="0.3">
      <c r="A1167" s="254"/>
      <c r="B1167" s="254"/>
      <c r="C1167" s="257" t="s">
        <v>912</v>
      </c>
      <c r="D1167" s="229"/>
      <c r="E1167" s="269" t="s">
        <v>1790</v>
      </c>
      <c r="F1167" s="229" t="s">
        <v>1882</v>
      </c>
      <c r="G1167" s="230">
        <v>45957</v>
      </c>
      <c r="H1167" s="144">
        <v>7</v>
      </c>
      <c r="I1167" s="231">
        <v>45937</v>
      </c>
      <c r="J1167" s="232">
        <v>2448176.71</v>
      </c>
      <c r="K1167" s="256"/>
      <c r="L1167" s="270">
        <v>52350.96</v>
      </c>
      <c r="M1167" s="256"/>
      <c r="N1167" s="270">
        <f t="shared" si="89"/>
        <v>2500527.67</v>
      </c>
      <c r="O1167" s="254"/>
      <c r="P1167" s="254"/>
      <c r="Q1167" s="253"/>
      <c r="R1167" s="144" t="s">
        <v>1883</v>
      </c>
    </row>
    <row r="1168" spans="1:18" ht="27.6" outlineLevel="2" x14ac:dyDescent="0.3">
      <c r="A1168" s="254"/>
      <c r="B1168" s="254"/>
      <c r="C1168" s="257" t="s">
        <v>916</v>
      </c>
      <c r="D1168" s="229"/>
      <c r="E1168" s="269" t="s">
        <v>1790</v>
      </c>
      <c r="F1168" s="229" t="s">
        <v>1884</v>
      </c>
      <c r="G1168" s="230">
        <v>45957</v>
      </c>
      <c r="H1168" s="144">
        <v>9</v>
      </c>
      <c r="I1168" s="231">
        <v>45947</v>
      </c>
      <c r="J1168" s="232">
        <v>8077421.0999999996</v>
      </c>
      <c r="K1168" s="256"/>
      <c r="L1168" s="270">
        <v>172724.73</v>
      </c>
      <c r="M1168" s="256"/>
      <c r="N1168" s="270">
        <f t="shared" si="89"/>
        <v>8250145.8300000001</v>
      </c>
      <c r="O1168" s="254"/>
      <c r="P1168" s="254"/>
      <c r="Q1168" s="253"/>
      <c r="R1168" s="144" t="s">
        <v>1885</v>
      </c>
    </row>
    <row r="1169" spans="1:18" ht="27.6" outlineLevel="2" x14ac:dyDescent="0.3">
      <c r="A1169" s="254"/>
      <c r="B1169" s="254"/>
      <c r="C1169" s="257" t="s">
        <v>920</v>
      </c>
      <c r="D1169" s="229"/>
      <c r="E1169" s="269" t="s">
        <v>1790</v>
      </c>
      <c r="F1169" s="229" t="s">
        <v>1886</v>
      </c>
      <c r="G1169" s="230">
        <v>46007</v>
      </c>
      <c r="H1169" s="144">
        <v>10</v>
      </c>
      <c r="I1169" s="231">
        <v>45985</v>
      </c>
      <c r="J1169" s="232">
        <v>1222453.99</v>
      </c>
      <c r="K1169" s="256"/>
      <c r="L1169" s="270">
        <v>26140.53</v>
      </c>
      <c r="M1169" s="256"/>
      <c r="N1169" s="270">
        <f t="shared" si="89"/>
        <v>1248594.52</v>
      </c>
      <c r="O1169" s="254"/>
      <c r="P1169" s="254"/>
      <c r="Q1169" s="253"/>
      <c r="R1169" s="144" t="s">
        <v>1887</v>
      </c>
    </row>
    <row r="1170" spans="1:18" ht="27.6" outlineLevel="2" x14ac:dyDescent="0.3">
      <c r="A1170" s="254"/>
      <c r="B1170" s="254"/>
      <c r="C1170" s="257" t="s">
        <v>1364</v>
      </c>
      <c r="D1170" s="229"/>
      <c r="E1170" s="269" t="s">
        <v>1790</v>
      </c>
      <c r="F1170" s="229" t="s">
        <v>1888</v>
      </c>
      <c r="G1170" s="230">
        <v>46007</v>
      </c>
      <c r="H1170" s="144">
        <v>11</v>
      </c>
      <c r="I1170" s="231">
        <v>45994</v>
      </c>
      <c r="J1170" s="232">
        <v>1211576.8600000001</v>
      </c>
      <c r="K1170" s="256"/>
      <c r="L1170" s="270">
        <v>25907.93</v>
      </c>
      <c r="M1170" s="256"/>
      <c r="N1170" s="270">
        <f t="shared" si="89"/>
        <v>1237484.79</v>
      </c>
      <c r="O1170" s="254"/>
      <c r="P1170" s="254"/>
      <c r="Q1170" s="253"/>
      <c r="R1170" s="144" t="s">
        <v>1889</v>
      </c>
    </row>
    <row r="1171" spans="1:18" ht="27.6" outlineLevel="2" x14ac:dyDescent="0.3">
      <c r="A1171" s="254"/>
      <c r="B1171" s="254"/>
      <c r="C1171" s="257" t="s">
        <v>1890</v>
      </c>
      <c r="D1171" s="229"/>
      <c r="E1171" s="269" t="s">
        <v>1790</v>
      </c>
      <c r="F1171" s="229" t="s">
        <v>1891</v>
      </c>
      <c r="G1171" s="230">
        <v>46007</v>
      </c>
      <c r="H1171" s="144">
        <v>12</v>
      </c>
      <c r="I1171" s="231">
        <v>45996</v>
      </c>
      <c r="J1171" s="232">
        <v>2345666.67</v>
      </c>
      <c r="K1171" s="256"/>
      <c r="L1171" s="270">
        <v>50158.91</v>
      </c>
      <c r="M1171" s="256"/>
      <c r="N1171" s="270">
        <f t="shared" si="89"/>
        <v>2395825.58</v>
      </c>
      <c r="O1171" s="254"/>
      <c r="P1171" s="254"/>
      <c r="Q1171" s="253"/>
      <c r="R1171" s="144" t="s">
        <v>1892</v>
      </c>
    </row>
    <row r="1172" spans="1:18" ht="27.6" outlineLevel="2" x14ac:dyDescent="0.3">
      <c r="A1172" s="254"/>
      <c r="B1172" s="254"/>
      <c r="C1172" s="257" t="s">
        <v>1479</v>
      </c>
      <c r="D1172" s="229"/>
      <c r="E1172" s="269" t="s">
        <v>1790</v>
      </c>
      <c r="F1172" s="229" t="s">
        <v>1893</v>
      </c>
      <c r="G1172" s="230">
        <v>46007</v>
      </c>
      <c r="H1172" s="144">
        <v>13</v>
      </c>
      <c r="I1172" s="231">
        <v>45996</v>
      </c>
      <c r="J1172" s="232">
        <v>168811.39</v>
      </c>
      <c r="K1172" s="270"/>
      <c r="L1172" s="270">
        <v>2510.7600000000002</v>
      </c>
      <c r="M1172" s="256"/>
      <c r="N1172" s="270">
        <f t="shared" si="89"/>
        <v>171322.15000000002</v>
      </c>
      <c r="O1172" s="254"/>
      <c r="P1172" s="254"/>
      <c r="Q1172" s="253"/>
      <c r="R1172" s="144" t="s">
        <v>1894</v>
      </c>
    </row>
    <row r="1173" spans="1:18" ht="27.6" outlineLevel="2" x14ac:dyDescent="0.3">
      <c r="A1173" s="254"/>
      <c r="B1173" s="254"/>
      <c r="C1173" s="257" t="s">
        <v>1895</v>
      </c>
      <c r="D1173" s="229"/>
      <c r="E1173" s="269" t="s">
        <v>1790</v>
      </c>
      <c r="F1173" s="229" t="s">
        <v>1896</v>
      </c>
      <c r="G1173" s="230">
        <v>46007</v>
      </c>
      <c r="H1173" s="144">
        <v>14</v>
      </c>
      <c r="I1173" s="231">
        <v>46003</v>
      </c>
      <c r="J1173" s="232">
        <v>4822970.22</v>
      </c>
      <c r="K1173" s="270"/>
      <c r="L1173" s="270">
        <v>71732.72</v>
      </c>
      <c r="M1173" s="270"/>
      <c r="N1173" s="270">
        <f t="shared" si="89"/>
        <v>4894702.9399999995</v>
      </c>
      <c r="O1173" s="254"/>
      <c r="P1173" s="254"/>
      <c r="Q1173" s="253"/>
      <c r="R1173" s="260" t="s">
        <v>1897</v>
      </c>
    </row>
    <row r="1174" spans="1:18" outlineLevel="2" x14ac:dyDescent="0.3">
      <c r="A1174" s="233"/>
      <c r="B1174" s="233"/>
      <c r="C1174" s="234"/>
      <c r="D1174" s="235"/>
      <c r="E1174" s="236"/>
      <c r="F1174" s="235"/>
      <c r="G1174" s="237"/>
      <c r="H1174" s="238"/>
      <c r="I1174" s="239"/>
      <c r="J1174" s="240"/>
      <c r="K1174" s="241"/>
      <c r="L1174" s="241"/>
      <c r="M1174" s="241"/>
      <c r="N1174" s="241"/>
    </row>
    <row r="1175" spans="1:18" outlineLevel="2" x14ac:dyDescent="0.3">
      <c r="A1175" s="319" t="s">
        <v>132</v>
      </c>
      <c r="B1175" s="320"/>
      <c r="C1175" s="320"/>
      <c r="D1175" s="320"/>
      <c r="E1175" s="320"/>
      <c r="F1175" s="320"/>
      <c r="G1175" s="320"/>
      <c r="H1175" s="320"/>
      <c r="I1175" s="320"/>
      <c r="J1175" s="320"/>
      <c r="K1175" s="320"/>
      <c r="L1175" s="320"/>
      <c r="M1175" s="321"/>
      <c r="N1175" s="242">
        <f>SUM(N1164:N1173)</f>
        <v>32894702.939999998</v>
      </c>
    </row>
    <row r="1176" spans="1:18" outlineLevel="2" x14ac:dyDescent="0.3">
      <c r="A1176" s="266"/>
      <c r="B1176" s="266"/>
      <c r="C1176" s="271"/>
      <c r="D1176" s="266"/>
      <c r="E1176" s="266"/>
      <c r="F1176" s="266"/>
      <c r="G1176" s="266"/>
      <c r="H1176" s="266"/>
      <c r="I1176" s="266"/>
      <c r="J1176" s="267"/>
      <c r="K1176" s="267"/>
      <c r="L1176" s="267"/>
      <c r="M1176" s="267"/>
      <c r="N1176" s="252"/>
    </row>
    <row r="1177" spans="1:18" s="251" customFormat="1" outlineLevel="2" x14ac:dyDescent="0.3">
      <c r="A1177" s="251" t="s">
        <v>703</v>
      </c>
      <c r="B1177" s="251">
        <v>12355227</v>
      </c>
      <c r="C1177" s="304" t="s">
        <v>1898</v>
      </c>
      <c r="D1177" s="304"/>
      <c r="E1177" s="304"/>
      <c r="F1177" s="304"/>
      <c r="J1177" s="252"/>
      <c r="K1177" s="252"/>
      <c r="L1177" s="252"/>
      <c r="M1177" s="252"/>
      <c r="N1177" s="252"/>
    </row>
    <row r="1178" spans="1:18" outlineLevel="2" x14ac:dyDescent="0.3">
      <c r="A1178" s="266"/>
      <c r="B1178" s="266"/>
      <c r="C1178" s="271"/>
      <c r="D1178" s="266"/>
      <c r="E1178" s="266"/>
      <c r="F1178" s="266"/>
      <c r="G1178" s="266"/>
      <c r="H1178" s="266"/>
      <c r="I1178" s="266"/>
      <c r="J1178" s="267"/>
      <c r="K1178" s="267"/>
      <c r="L1178" s="267"/>
      <c r="M1178" s="267"/>
      <c r="N1178" s="252"/>
    </row>
    <row r="1179" spans="1:18" outlineLevel="2" x14ac:dyDescent="0.3">
      <c r="A1179" s="307" t="s">
        <v>24</v>
      </c>
      <c r="B1179" s="307" t="s">
        <v>25</v>
      </c>
      <c r="C1179" s="317" t="s">
        <v>612</v>
      </c>
      <c r="D1179" s="307" t="s">
        <v>613</v>
      </c>
      <c r="E1179" s="307" t="s">
        <v>27</v>
      </c>
      <c r="F1179" s="309" t="s">
        <v>28</v>
      </c>
      <c r="G1179" s="309"/>
      <c r="H1179" s="309" t="s">
        <v>614</v>
      </c>
      <c r="I1179" s="309"/>
      <c r="J1179" s="309"/>
      <c r="K1179" s="315" t="s">
        <v>615</v>
      </c>
      <c r="L1179" s="315" t="s">
        <v>616</v>
      </c>
      <c r="M1179" s="315" t="s">
        <v>617</v>
      </c>
      <c r="N1179" s="315" t="s">
        <v>618</v>
      </c>
      <c r="O1179" s="307" t="s">
        <v>619</v>
      </c>
      <c r="P1179" s="307" t="s">
        <v>36</v>
      </c>
      <c r="Q1179" s="309" t="s">
        <v>32</v>
      </c>
      <c r="R1179" s="309" t="s">
        <v>620</v>
      </c>
    </row>
    <row r="1180" spans="1:18" outlineLevel="2" x14ac:dyDescent="0.3">
      <c r="A1180" s="308"/>
      <c r="B1180" s="308"/>
      <c r="C1180" s="318"/>
      <c r="D1180" s="308"/>
      <c r="E1180" s="308"/>
      <c r="F1180" s="253" t="s">
        <v>33</v>
      </c>
      <c r="G1180" s="253" t="s">
        <v>34</v>
      </c>
      <c r="H1180" s="253" t="s">
        <v>33</v>
      </c>
      <c r="I1180" s="253" t="s">
        <v>34</v>
      </c>
      <c r="J1180" s="255" t="s">
        <v>35</v>
      </c>
      <c r="K1180" s="316"/>
      <c r="L1180" s="316"/>
      <c r="M1180" s="316"/>
      <c r="N1180" s="316"/>
      <c r="O1180" s="308"/>
      <c r="P1180" s="308"/>
      <c r="Q1180" s="309"/>
      <c r="R1180" s="309"/>
    </row>
    <row r="1181" spans="1:18" ht="27.6" outlineLevel="2" x14ac:dyDescent="0.3">
      <c r="A1181" s="254" t="s">
        <v>37</v>
      </c>
      <c r="B1181" s="254">
        <v>1</v>
      </c>
      <c r="C1181" s="257" t="s">
        <v>1025</v>
      </c>
      <c r="D1181" s="229"/>
      <c r="E1181" s="269" t="s">
        <v>1899</v>
      </c>
      <c r="F1181" s="229" t="s">
        <v>1900</v>
      </c>
      <c r="G1181" s="230">
        <v>45818</v>
      </c>
      <c r="H1181" s="144" t="s">
        <v>1594</v>
      </c>
      <c r="I1181" s="231">
        <v>45810</v>
      </c>
      <c r="J1181" s="232">
        <v>1771203.89</v>
      </c>
      <c r="K1181" s="256"/>
      <c r="L1181" s="256"/>
      <c r="M1181" s="256"/>
      <c r="N1181" s="270">
        <f t="shared" ref="N1181:N1187" si="90">+J1181+K1181+L1181-M1181</f>
        <v>1771203.89</v>
      </c>
      <c r="O1181" s="254" t="s">
        <v>708</v>
      </c>
      <c r="P1181" s="254" t="s">
        <v>1002</v>
      </c>
      <c r="Q1181" s="253"/>
      <c r="R1181" s="144" t="s">
        <v>1901</v>
      </c>
    </row>
    <row r="1182" spans="1:18" ht="27.6" outlineLevel="2" x14ac:dyDescent="0.3">
      <c r="A1182" s="254"/>
      <c r="B1182" s="254"/>
      <c r="C1182" s="257" t="s">
        <v>1902</v>
      </c>
      <c r="D1182" s="229"/>
      <c r="E1182" s="269" t="s">
        <v>1899</v>
      </c>
      <c r="F1182" s="229" t="s">
        <v>1903</v>
      </c>
      <c r="G1182" s="230">
        <v>45863</v>
      </c>
      <c r="H1182" s="144" t="s">
        <v>1606</v>
      </c>
      <c r="I1182" s="231">
        <v>45854</v>
      </c>
      <c r="J1182" s="232">
        <v>1948375.27</v>
      </c>
      <c r="K1182" s="270"/>
      <c r="L1182" s="270">
        <v>41663.370000000003</v>
      </c>
      <c r="M1182" s="256"/>
      <c r="N1182" s="270">
        <f t="shared" si="90"/>
        <v>1990038.6400000001</v>
      </c>
      <c r="O1182" s="254"/>
      <c r="P1182" s="254"/>
      <c r="Q1182" s="253"/>
      <c r="R1182" s="144" t="s">
        <v>1904</v>
      </c>
    </row>
    <row r="1183" spans="1:18" ht="27.6" outlineLevel="2" x14ac:dyDescent="0.3">
      <c r="A1183" s="254"/>
      <c r="B1183" s="254"/>
      <c r="C1183" s="257" t="s">
        <v>908</v>
      </c>
      <c r="D1183" s="229"/>
      <c r="E1183" s="269" t="s">
        <v>1899</v>
      </c>
      <c r="F1183" s="229" t="s">
        <v>1905</v>
      </c>
      <c r="G1183" s="230">
        <v>45905</v>
      </c>
      <c r="H1183" s="144" t="s">
        <v>1906</v>
      </c>
      <c r="I1183" s="231">
        <v>45890</v>
      </c>
      <c r="J1183" s="232">
        <v>187017.86</v>
      </c>
      <c r="K1183" s="256"/>
      <c r="L1183" s="270">
        <v>3999.13</v>
      </c>
      <c r="M1183" s="256"/>
      <c r="N1183" s="270">
        <f t="shared" si="90"/>
        <v>191016.99</v>
      </c>
      <c r="O1183" s="254"/>
      <c r="P1183" s="254"/>
      <c r="Q1183" s="253"/>
      <c r="R1183" s="144" t="s">
        <v>1907</v>
      </c>
    </row>
    <row r="1184" spans="1:18" ht="27.6" outlineLevel="2" x14ac:dyDescent="0.3">
      <c r="A1184" s="254"/>
      <c r="B1184" s="254"/>
      <c r="C1184" s="257" t="s">
        <v>1822</v>
      </c>
      <c r="D1184" s="229"/>
      <c r="E1184" s="269" t="s">
        <v>1899</v>
      </c>
      <c r="F1184" s="229" t="s">
        <v>1908</v>
      </c>
      <c r="G1184" s="230">
        <v>45911</v>
      </c>
      <c r="H1184" s="144" t="s">
        <v>1909</v>
      </c>
      <c r="I1184" s="231">
        <v>45890</v>
      </c>
      <c r="J1184" s="232">
        <v>16885.16</v>
      </c>
      <c r="K1184" s="256"/>
      <c r="L1184" s="270">
        <v>361.07</v>
      </c>
      <c r="M1184" s="256"/>
      <c r="N1184" s="270">
        <f t="shared" si="90"/>
        <v>17246.23</v>
      </c>
      <c r="O1184" s="254"/>
      <c r="P1184" s="254"/>
      <c r="Q1184" s="253"/>
      <c r="R1184" s="144" t="s">
        <v>1910</v>
      </c>
    </row>
    <row r="1185" spans="1:18" ht="27.6" outlineLevel="2" x14ac:dyDescent="0.3">
      <c r="A1185" s="254"/>
      <c r="B1185" s="254"/>
      <c r="C1185" s="257" t="s">
        <v>1911</v>
      </c>
      <c r="D1185" s="229"/>
      <c r="E1185" s="269" t="s">
        <v>1899</v>
      </c>
      <c r="F1185" s="229" t="s">
        <v>1912</v>
      </c>
      <c r="G1185" s="230">
        <v>45911</v>
      </c>
      <c r="H1185" s="144" t="s">
        <v>1913</v>
      </c>
      <c r="I1185" s="231">
        <v>45896</v>
      </c>
      <c r="J1185" s="232">
        <v>942098.04</v>
      </c>
      <c r="K1185" s="256"/>
      <c r="L1185" s="270">
        <v>20145.490000000002</v>
      </c>
      <c r="M1185" s="256"/>
      <c r="N1185" s="270">
        <f t="shared" si="90"/>
        <v>962243.53</v>
      </c>
      <c r="O1185" s="254"/>
      <c r="P1185" s="254"/>
      <c r="Q1185" s="253"/>
      <c r="R1185" s="144" t="s">
        <v>1914</v>
      </c>
    </row>
    <row r="1186" spans="1:18" ht="27.6" outlineLevel="2" x14ac:dyDescent="0.3">
      <c r="A1186" s="254"/>
      <c r="B1186" s="254"/>
      <c r="C1186" s="257" t="s">
        <v>807</v>
      </c>
      <c r="D1186" s="229"/>
      <c r="E1186" s="269" t="s">
        <v>1899</v>
      </c>
      <c r="F1186" s="229" t="s">
        <v>1915</v>
      </c>
      <c r="G1186" s="230">
        <v>45957</v>
      </c>
      <c r="H1186" s="144" t="s">
        <v>1916</v>
      </c>
      <c r="I1186" s="231">
        <v>45947</v>
      </c>
      <c r="J1186" s="232">
        <v>951825.59</v>
      </c>
      <c r="K1186" s="256"/>
      <c r="L1186" s="270">
        <v>20354.04</v>
      </c>
      <c r="M1186" s="256"/>
      <c r="N1186" s="270">
        <f t="shared" si="90"/>
        <v>972179.63</v>
      </c>
      <c r="O1186" s="254"/>
      <c r="P1186" s="254"/>
      <c r="Q1186" s="253"/>
      <c r="R1186" s="144" t="s">
        <v>1917</v>
      </c>
    </row>
    <row r="1187" spans="1:18" ht="27.6" outlineLevel="2" x14ac:dyDescent="0.3">
      <c r="A1187" s="254"/>
      <c r="B1187" s="254"/>
      <c r="C1187" s="257" t="s">
        <v>1018</v>
      </c>
      <c r="D1187" s="229"/>
      <c r="E1187" s="269" t="s">
        <v>1899</v>
      </c>
      <c r="F1187" s="229" t="s">
        <v>1918</v>
      </c>
      <c r="G1187" s="230">
        <v>46008</v>
      </c>
      <c r="H1187" s="144" t="s">
        <v>1919</v>
      </c>
      <c r="I1187" s="231">
        <v>46002</v>
      </c>
      <c r="J1187" s="232">
        <v>683176.68</v>
      </c>
      <c r="K1187" s="256"/>
      <c r="L1187" s="270">
        <v>10160.98</v>
      </c>
      <c r="M1187" s="256"/>
      <c r="N1187" s="270">
        <f t="shared" si="90"/>
        <v>693337.66</v>
      </c>
      <c r="O1187" s="254"/>
      <c r="P1187" s="254"/>
      <c r="Q1187" s="253"/>
      <c r="R1187" s="144" t="s">
        <v>1920</v>
      </c>
    </row>
    <row r="1188" spans="1:18" outlineLevel="2" x14ac:dyDescent="0.3">
      <c r="A1188" s="233"/>
      <c r="B1188" s="233"/>
      <c r="C1188" s="234"/>
      <c r="D1188" s="235"/>
      <c r="E1188" s="280"/>
      <c r="F1188" s="235"/>
      <c r="G1188" s="237"/>
      <c r="H1188" s="238"/>
      <c r="I1188" s="239"/>
      <c r="J1188" s="240"/>
      <c r="K1188" s="241"/>
      <c r="L1188" s="241"/>
      <c r="M1188" s="241"/>
      <c r="N1188" s="241"/>
    </row>
    <row r="1189" spans="1:18" outlineLevel="2" x14ac:dyDescent="0.3">
      <c r="A1189" s="319" t="s">
        <v>132</v>
      </c>
      <c r="B1189" s="320"/>
      <c r="C1189" s="320"/>
      <c r="D1189" s="320"/>
      <c r="E1189" s="320"/>
      <c r="F1189" s="320"/>
      <c r="G1189" s="320"/>
      <c r="H1189" s="320"/>
      <c r="I1189" s="320"/>
      <c r="J1189" s="320"/>
      <c r="K1189" s="320"/>
      <c r="L1189" s="320"/>
      <c r="M1189" s="321"/>
      <c r="N1189" s="242">
        <f>SUM(N1181:N1187)</f>
        <v>6597266.5700000003</v>
      </c>
    </row>
    <row r="1190" spans="1:18" outlineLevel="2" x14ac:dyDescent="0.3">
      <c r="A1190" s="266"/>
      <c r="B1190" s="266"/>
      <c r="C1190" s="271"/>
      <c r="D1190" s="266"/>
      <c r="E1190" s="266"/>
      <c r="F1190" s="266"/>
      <c r="G1190" s="266"/>
      <c r="H1190" s="266"/>
      <c r="I1190" s="266"/>
      <c r="J1190" s="267"/>
      <c r="K1190" s="267"/>
      <c r="L1190" s="267"/>
      <c r="M1190" s="267"/>
      <c r="N1190" s="252"/>
    </row>
    <row r="1191" spans="1:18" s="251" customFormat="1" outlineLevel="2" x14ac:dyDescent="0.3">
      <c r="A1191" s="251" t="s">
        <v>703</v>
      </c>
      <c r="B1191" s="251">
        <v>12355228</v>
      </c>
      <c r="C1191" s="304" t="s">
        <v>1921</v>
      </c>
      <c r="D1191" s="304"/>
      <c r="E1191" s="304"/>
      <c r="F1191" s="304"/>
      <c r="J1191" s="252"/>
      <c r="K1191" s="252"/>
      <c r="L1191" s="252"/>
      <c r="M1191" s="252"/>
      <c r="N1191" s="252"/>
    </row>
    <row r="1192" spans="1:18" outlineLevel="2" x14ac:dyDescent="0.3">
      <c r="A1192" s="266"/>
      <c r="B1192" s="266"/>
      <c r="C1192" s="271"/>
      <c r="D1192" s="266"/>
      <c r="E1192" s="266"/>
      <c r="F1192" s="266"/>
      <c r="G1192" s="266"/>
      <c r="H1192" s="266"/>
      <c r="I1192" s="266"/>
      <c r="J1192" s="267"/>
      <c r="K1192" s="267"/>
      <c r="L1192" s="267"/>
      <c r="M1192" s="267"/>
      <c r="N1192" s="252"/>
    </row>
    <row r="1193" spans="1:18" outlineLevel="2" x14ac:dyDescent="0.3">
      <c r="A1193" s="307" t="s">
        <v>24</v>
      </c>
      <c r="B1193" s="307" t="s">
        <v>25</v>
      </c>
      <c r="C1193" s="317" t="s">
        <v>612</v>
      </c>
      <c r="D1193" s="307" t="s">
        <v>613</v>
      </c>
      <c r="E1193" s="307" t="s">
        <v>27</v>
      </c>
      <c r="F1193" s="309" t="s">
        <v>28</v>
      </c>
      <c r="G1193" s="309"/>
      <c r="H1193" s="309" t="s">
        <v>614</v>
      </c>
      <c r="I1193" s="309"/>
      <c r="J1193" s="309"/>
      <c r="K1193" s="315" t="s">
        <v>615</v>
      </c>
      <c r="L1193" s="315" t="s">
        <v>616</v>
      </c>
      <c r="M1193" s="315" t="s">
        <v>617</v>
      </c>
      <c r="N1193" s="315" t="s">
        <v>618</v>
      </c>
      <c r="O1193" s="307" t="s">
        <v>619</v>
      </c>
      <c r="P1193" s="307" t="s">
        <v>36</v>
      </c>
      <c r="Q1193" s="309" t="s">
        <v>32</v>
      </c>
      <c r="R1193" s="309" t="s">
        <v>620</v>
      </c>
    </row>
    <row r="1194" spans="1:18" outlineLevel="2" x14ac:dyDescent="0.3">
      <c r="A1194" s="308"/>
      <c r="B1194" s="308"/>
      <c r="C1194" s="318"/>
      <c r="D1194" s="308"/>
      <c r="E1194" s="308"/>
      <c r="F1194" s="253" t="s">
        <v>33</v>
      </c>
      <c r="G1194" s="253" t="s">
        <v>34</v>
      </c>
      <c r="H1194" s="253" t="s">
        <v>33</v>
      </c>
      <c r="I1194" s="253" t="s">
        <v>34</v>
      </c>
      <c r="J1194" s="255" t="s">
        <v>35</v>
      </c>
      <c r="K1194" s="316"/>
      <c r="L1194" s="316"/>
      <c r="M1194" s="316"/>
      <c r="N1194" s="316"/>
      <c r="O1194" s="308"/>
      <c r="P1194" s="308"/>
      <c r="Q1194" s="309"/>
      <c r="R1194" s="309"/>
    </row>
    <row r="1195" spans="1:18" ht="27.6" outlineLevel="2" x14ac:dyDescent="0.3">
      <c r="A1195" s="254" t="s">
        <v>37</v>
      </c>
      <c r="B1195" s="254">
        <v>1</v>
      </c>
      <c r="C1195" s="257" t="s">
        <v>1113</v>
      </c>
      <c r="D1195" s="229"/>
      <c r="E1195" s="269" t="s">
        <v>1523</v>
      </c>
      <c r="F1195" s="229" t="s">
        <v>1922</v>
      </c>
      <c r="G1195" s="230">
        <v>45875</v>
      </c>
      <c r="H1195" s="144">
        <v>407</v>
      </c>
      <c r="I1195" s="231">
        <v>45859</v>
      </c>
      <c r="J1195" s="232">
        <v>3009600</v>
      </c>
      <c r="K1195" s="256"/>
      <c r="L1195" s="256"/>
      <c r="M1195" s="256"/>
      <c r="N1195" s="270">
        <f t="shared" ref="N1195:N1200" si="91">+J1195+K1195+L1195-M1195</f>
        <v>3009600</v>
      </c>
      <c r="O1195" s="254" t="s">
        <v>708</v>
      </c>
      <c r="P1195" s="254" t="s">
        <v>1002</v>
      </c>
      <c r="Q1195" s="253"/>
      <c r="R1195" s="144" t="s">
        <v>1923</v>
      </c>
    </row>
    <row r="1196" spans="1:18" ht="27.6" outlineLevel="2" x14ac:dyDescent="0.3">
      <c r="A1196" s="254"/>
      <c r="B1196" s="254"/>
      <c r="C1196" s="257" t="s">
        <v>904</v>
      </c>
      <c r="D1196" s="229"/>
      <c r="E1196" s="269" t="s">
        <v>1523</v>
      </c>
      <c r="F1196" s="229" t="s">
        <v>1924</v>
      </c>
      <c r="G1196" s="230">
        <v>45932</v>
      </c>
      <c r="H1196" s="144">
        <v>409</v>
      </c>
      <c r="I1196" s="231">
        <v>45924</v>
      </c>
      <c r="J1196" s="232">
        <v>1021821</v>
      </c>
      <c r="K1196" s="270"/>
      <c r="L1196" s="270">
        <v>21850.26</v>
      </c>
      <c r="M1196" s="256"/>
      <c r="N1196" s="270">
        <f t="shared" si="91"/>
        <v>1043671.26</v>
      </c>
      <c r="O1196" s="254"/>
      <c r="P1196" s="254"/>
      <c r="Q1196" s="253"/>
      <c r="R1196" s="144" t="s">
        <v>1925</v>
      </c>
    </row>
    <row r="1197" spans="1:18" ht="27.6" outlineLevel="2" x14ac:dyDescent="0.3">
      <c r="A1197" s="254"/>
      <c r="B1197" s="254"/>
      <c r="C1197" s="257" t="s">
        <v>908</v>
      </c>
      <c r="D1197" s="229"/>
      <c r="E1197" s="269" t="s">
        <v>1523</v>
      </c>
      <c r="F1197" s="229" t="s">
        <v>1926</v>
      </c>
      <c r="G1197" s="230">
        <v>45973</v>
      </c>
      <c r="H1197" s="144">
        <v>411</v>
      </c>
      <c r="I1197" s="231">
        <v>45964</v>
      </c>
      <c r="J1197" s="232">
        <v>925743.68</v>
      </c>
      <c r="K1197" s="256"/>
      <c r="L1197" s="270">
        <v>19795.77</v>
      </c>
      <c r="M1197" s="256"/>
      <c r="N1197" s="270">
        <f t="shared" si="91"/>
        <v>945539.45000000007</v>
      </c>
      <c r="O1197" s="254"/>
      <c r="P1197" s="254"/>
      <c r="Q1197" s="253"/>
      <c r="R1197" s="144" t="s">
        <v>1927</v>
      </c>
    </row>
    <row r="1198" spans="1:18" ht="27.6" outlineLevel="2" x14ac:dyDescent="0.3">
      <c r="A1198" s="254"/>
      <c r="B1198" s="254"/>
      <c r="C1198" s="257" t="s">
        <v>912</v>
      </c>
      <c r="D1198" s="229"/>
      <c r="E1198" s="269" t="s">
        <v>1523</v>
      </c>
      <c r="F1198" s="229" t="s">
        <v>1928</v>
      </c>
      <c r="G1198" s="230">
        <v>45993</v>
      </c>
      <c r="H1198" s="144">
        <v>412</v>
      </c>
      <c r="I1198" s="231">
        <v>45980</v>
      </c>
      <c r="J1198" s="232">
        <v>1452839.71</v>
      </c>
      <c r="K1198" s="256"/>
      <c r="L1198" s="270">
        <v>31067.01</v>
      </c>
      <c r="M1198" s="256"/>
      <c r="N1198" s="270">
        <f t="shared" si="91"/>
        <v>1483906.72</v>
      </c>
      <c r="O1198" s="254"/>
      <c r="P1198" s="254"/>
      <c r="Q1198" s="253"/>
      <c r="R1198" s="144" t="s">
        <v>1929</v>
      </c>
    </row>
    <row r="1199" spans="1:18" ht="27.6" outlineLevel="2" x14ac:dyDescent="0.3">
      <c r="A1199" s="254"/>
      <c r="B1199" s="254"/>
      <c r="C1199" s="257" t="s">
        <v>1930</v>
      </c>
      <c r="D1199" s="229"/>
      <c r="E1199" s="269" t="s">
        <v>1523</v>
      </c>
      <c r="F1199" s="229" t="s">
        <v>1931</v>
      </c>
      <c r="G1199" s="230">
        <v>46000</v>
      </c>
      <c r="H1199" s="144">
        <v>413</v>
      </c>
      <c r="I1199" s="231">
        <v>45993</v>
      </c>
      <c r="J1199" s="232">
        <v>770400</v>
      </c>
      <c r="K1199" s="256"/>
      <c r="L1199" s="270"/>
      <c r="M1199" s="256"/>
      <c r="N1199" s="270">
        <f t="shared" si="91"/>
        <v>770400</v>
      </c>
      <c r="O1199" s="254"/>
      <c r="P1199" s="254"/>
      <c r="Q1199" s="253"/>
      <c r="R1199" s="144" t="s">
        <v>1932</v>
      </c>
    </row>
    <row r="1200" spans="1:18" ht="27.6" outlineLevel="2" x14ac:dyDescent="0.3">
      <c r="A1200" s="254"/>
      <c r="B1200" s="254"/>
      <c r="C1200" s="257" t="s">
        <v>916</v>
      </c>
      <c r="D1200" s="229"/>
      <c r="E1200" s="269" t="s">
        <v>1523</v>
      </c>
      <c r="F1200" s="229" t="s">
        <v>1933</v>
      </c>
      <c r="G1200" s="230">
        <v>46007</v>
      </c>
      <c r="H1200" s="144">
        <v>415</v>
      </c>
      <c r="I1200" s="231">
        <v>46000</v>
      </c>
      <c r="J1200" s="232">
        <v>3474974.42</v>
      </c>
      <c r="K1200" s="256"/>
      <c r="L1200" s="270">
        <v>74307.63</v>
      </c>
      <c r="M1200" s="256"/>
      <c r="N1200" s="270">
        <f t="shared" si="91"/>
        <v>3549282.05</v>
      </c>
      <c r="O1200" s="254"/>
      <c r="P1200" s="254"/>
      <c r="Q1200" s="253"/>
      <c r="R1200" s="144" t="s">
        <v>1934</v>
      </c>
    </row>
    <row r="1201" spans="1:18" outlineLevel="2" x14ac:dyDescent="0.3">
      <c r="A1201" s="233"/>
      <c r="B1201" s="233"/>
      <c r="C1201" s="234"/>
      <c r="D1201" s="235"/>
      <c r="E1201" s="236"/>
      <c r="F1201" s="235"/>
      <c r="G1201" s="237"/>
      <c r="H1201" s="238"/>
      <c r="I1201" s="239"/>
      <c r="J1201" s="240"/>
      <c r="K1201" s="241"/>
      <c r="L1201" s="241"/>
      <c r="M1201" s="241"/>
      <c r="N1201" s="241"/>
    </row>
    <row r="1202" spans="1:18" outlineLevel="2" x14ac:dyDescent="0.3">
      <c r="A1202" s="319" t="s">
        <v>132</v>
      </c>
      <c r="B1202" s="320"/>
      <c r="C1202" s="320"/>
      <c r="D1202" s="320"/>
      <c r="E1202" s="320"/>
      <c r="F1202" s="320"/>
      <c r="G1202" s="320"/>
      <c r="H1202" s="320"/>
      <c r="I1202" s="320"/>
      <c r="J1202" s="320"/>
      <c r="K1202" s="320"/>
      <c r="L1202" s="320"/>
      <c r="M1202" s="321"/>
      <c r="N1202" s="242">
        <f>SUM(N1195:N1200)</f>
        <v>10802399.48</v>
      </c>
    </row>
    <row r="1203" spans="1:18" outlineLevel="2" x14ac:dyDescent="0.3">
      <c r="A1203" s="266"/>
      <c r="B1203" s="266"/>
      <c r="C1203" s="271"/>
      <c r="D1203" s="266"/>
      <c r="E1203" s="266"/>
      <c r="F1203" s="266"/>
      <c r="G1203" s="266"/>
      <c r="H1203" s="266"/>
      <c r="I1203" s="266"/>
      <c r="J1203" s="267"/>
      <c r="K1203" s="267"/>
      <c r="L1203" s="267"/>
      <c r="M1203" s="267"/>
      <c r="N1203" s="252"/>
    </row>
    <row r="1204" spans="1:18" s="251" customFormat="1" outlineLevel="2" x14ac:dyDescent="0.3">
      <c r="A1204" s="251" t="s">
        <v>703</v>
      </c>
      <c r="B1204" s="251">
        <v>12355229</v>
      </c>
      <c r="C1204" s="304" t="s">
        <v>1935</v>
      </c>
      <c r="D1204" s="304"/>
      <c r="E1204" s="304"/>
      <c r="F1204" s="304"/>
      <c r="J1204" s="252"/>
      <c r="K1204" s="252"/>
      <c r="L1204" s="252"/>
      <c r="M1204" s="252"/>
      <c r="N1204" s="252"/>
    </row>
    <row r="1205" spans="1:18" outlineLevel="2" x14ac:dyDescent="0.3">
      <c r="A1205" s="266"/>
      <c r="B1205" s="266"/>
      <c r="C1205" s="271"/>
      <c r="D1205" s="266"/>
      <c r="E1205" s="266"/>
      <c r="F1205" s="266"/>
      <c r="G1205" s="266"/>
      <c r="H1205" s="266"/>
      <c r="I1205" s="266"/>
      <c r="J1205" s="267"/>
      <c r="K1205" s="267"/>
      <c r="L1205" s="267"/>
      <c r="M1205" s="267"/>
      <c r="N1205" s="252"/>
    </row>
    <row r="1206" spans="1:18" outlineLevel="2" x14ac:dyDescent="0.3">
      <c r="A1206" s="307" t="s">
        <v>24</v>
      </c>
      <c r="B1206" s="307" t="s">
        <v>25</v>
      </c>
      <c r="C1206" s="317" t="s">
        <v>612</v>
      </c>
      <c r="D1206" s="307" t="s">
        <v>613</v>
      </c>
      <c r="E1206" s="307" t="s">
        <v>27</v>
      </c>
      <c r="F1206" s="309" t="s">
        <v>28</v>
      </c>
      <c r="G1206" s="309"/>
      <c r="H1206" s="309" t="s">
        <v>614</v>
      </c>
      <c r="I1206" s="309"/>
      <c r="J1206" s="309"/>
      <c r="K1206" s="315" t="s">
        <v>615</v>
      </c>
      <c r="L1206" s="315" t="s">
        <v>616</v>
      </c>
      <c r="M1206" s="315" t="s">
        <v>617</v>
      </c>
      <c r="N1206" s="315" t="s">
        <v>618</v>
      </c>
      <c r="O1206" s="307" t="s">
        <v>619</v>
      </c>
      <c r="P1206" s="307" t="s">
        <v>36</v>
      </c>
      <c r="Q1206" s="309" t="s">
        <v>32</v>
      </c>
      <c r="R1206" s="309" t="s">
        <v>620</v>
      </c>
    </row>
    <row r="1207" spans="1:18" outlineLevel="2" x14ac:dyDescent="0.3">
      <c r="A1207" s="308"/>
      <c r="B1207" s="308"/>
      <c r="C1207" s="318"/>
      <c r="D1207" s="308"/>
      <c r="E1207" s="308"/>
      <c r="F1207" s="253" t="s">
        <v>33</v>
      </c>
      <c r="G1207" s="253" t="s">
        <v>34</v>
      </c>
      <c r="H1207" s="253" t="s">
        <v>33</v>
      </c>
      <c r="I1207" s="253" t="s">
        <v>34</v>
      </c>
      <c r="J1207" s="255" t="s">
        <v>35</v>
      </c>
      <c r="K1207" s="316"/>
      <c r="L1207" s="316"/>
      <c r="M1207" s="316"/>
      <c r="N1207" s="316"/>
      <c r="O1207" s="308"/>
      <c r="P1207" s="308"/>
      <c r="Q1207" s="309"/>
      <c r="R1207" s="309"/>
    </row>
    <row r="1208" spans="1:18" ht="27.6" outlineLevel="2" x14ac:dyDescent="0.3">
      <c r="A1208" s="254" t="s">
        <v>37</v>
      </c>
      <c r="B1208" s="254">
        <v>1</v>
      </c>
      <c r="C1208" s="257" t="s">
        <v>1025</v>
      </c>
      <c r="D1208" s="229"/>
      <c r="E1208" s="269" t="s">
        <v>1609</v>
      </c>
      <c r="F1208" s="229" t="s">
        <v>1936</v>
      </c>
      <c r="G1208" s="230">
        <v>45814</v>
      </c>
      <c r="H1208" s="144">
        <v>197</v>
      </c>
      <c r="I1208" s="231">
        <v>45806</v>
      </c>
      <c r="J1208" s="232">
        <v>6296626.0199999996</v>
      </c>
      <c r="K1208" s="256"/>
      <c r="L1208" s="256"/>
      <c r="M1208" s="256"/>
      <c r="N1208" s="270">
        <f t="shared" ref="N1208:N1216" si="92">+J1208+K1208+L1208-M1208</f>
        <v>6296626.0199999996</v>
      </c>
      <c r="O1208" s="254" t="s">
        <v>708</v>
      </c>
      <c r="P1208" s="254" t="s">
        <v>1002</v>
      </c>
      <c r="Q1208" s="253"/>
      <c r="R1208" s="144" t="s">
        <v>1937</v>
      </c>
    </row>
    <row r="1209" spans="1:18" ht="27.6" outlineLevel="2" x14ac:dyDescent="0.3">
      <c r="A1209" s="254"/>
      <c r="B1209" s="254"/>
      <c r="C1209" s="257" t="s">
        <v>957</v>
      </c>
      <c r="D1209" s="229"/>
      <c r="E1209" s="269" t="s">
        <v>1609</v>
      </c>
      <c r="F1209" s="229" t="s">
        <v>1938</v>
      </c>
      <c r="G1209" s="230">
        <v>45867</v>
      </c>
      <c r="H1209" s="144">
        <v>210</v>
      </c>
      <c r="I1209" s="231">
        <v>45856</v>
      </c>
      <c r="J1209" s="232">
        <v>3869350.08</v>
      </c>
      <c r="K1209" s="270"/>
      <c r="L1209" s="270">
        <v>82740.820000000007</v>
      </c>
      <c r="M1209" s="256"/>
      <c r="N1209" s="270">
        <f t="shared" si="92"/>
        <v>3952090.9</v>
      </c>
      <c r="O1209" s="254"/>
      <c r="P1209" s="254"/>
      <c r="Q1209" s="253"/>
      <c r="R1209" s="144" t="s">
        <v>1939</v>
      </c>
    </row>
    <row r="1210" spans="1:18" ht="27.6" outlineLevel="2" x14ac:dyDescent="0.3">
      <c r="A1210" s="254"/>
      <c r="B1210" s="254"/>
      <c r="C1210" s="257" t="s">
        <v>908</v>
      </c>
      <c r="D1210" s="229"/>
      <c r="E1210" s="269" t="s">
        <v>1609</v>
      </c>
      <c r="F1210" s="229" t="s">
        <v>1940</v>
      </c>
      <c r="G1210" s="230">
        <v>45890</v>
      </c>
      <c r="H1210" s="144">
        <v>218</v>
      </c>
      <c r="I1210" s="231">
        <v>45883</v>
      </c>
      <c r="J1210" s="232">
        <v>4518919.37</v>
      </c>
      <c r="K1210" s="256"/>
      <c r="L1210" s="270">
        <v>96630.98</v>
      </c>
      <c r="M1210" s="256"/>
      <c r="N1210" s="270">
        <f t="shared" si="92"/>
        <v>4615550.3500000006</v>
      </c>
      <c r="O1210" s="254"/>
      <c r="P1210" s="254"/>
      <c r="Q1210" s="253"/>
      <c r="R1210" s="144" t="s">
        <v>1941</v>
      </c>
    </row>
    <row r="1211" spans="1:18" ht="27.6" outlineLevel="2" x14ac:dyDescent="0.3">
      <c r="A1211" s="254"/>
      <c r="B1211" s="254"/>
      <c r="C1211" s="257" t="s">
        <v>912</v>
      </c>
      <c r="D1211" s="229"/>
      <c r="E1211" s="269" t="s">
        <v>1609</v>
      </c>
      <c r="F1211" s="229" t="s">
        <v>1942</v>
      </c>
      <c r="G1211" s="230">
        <v>45902</v>
      </c>
      <c r="H1211" s="144">
        <v>223</v>
      </c>
      <c r="I1211" s="231">
        <v>45896</v>
      </c>
      <c r="J1211" s="232">
        <v>2437665.84</v>
      </c>
      <c r="K1211" s="256"/>
      <c r="L1211" s="270">
        <v>52126.18</v>
      </c>
      <c r="M1211" s="256"/>
      <c r="N1211" s="270">
        <f t="shared" si="92"/>
        <v>2489792.02</v>
      </c>
      <c r="O1211" s="254"/>
      <c r="P1211" s="254"/>
      <c r="Q1211" s="253"/>
      <c r="R1211" s="144" t="s">
        <v>1943</v>
      </c>
    </row>
    <row r="1212" spans="1:18" ht="27.6" outlineLevel="2" x14ac:dyDescent="0.3">
      <c r="A1212" s="254"/>
      <c r="B1212" s="254"/>
      <c r="C1212" s="257" t="s">
        <v>916</v>
      </c>
      <c r="D1212" s="229"/>
      <c r="E1212" s="269" t="s">
        <v>1609</v>
      </c>
      <c r="F1212" s="229" t="s">
        <v>1944</v>
      </c>
      <c r="G1212" s="230">
        <v>45954</v>
      </c>
      <c r="H1212" s="144">
        <v>233</v>
      </c>
      <c r="I1212" s="231">
        <v>45953</v>
      </c>
      <c r="J1212" s="232">
        <v>1777274.57</v>
      </c>
      <c r="K1212" s="256"/>
      <c r="L1212" s="270">
        <v>38004.61</v>
      </c>
      <c r="M1212" s="256"/>
      <c r="N1212" s="270">
        <f t="shared" si="92"/>
        <v>1815279.1800000002</v>
      </c>
      <c r="O1212" s="254"/>
      <c r="P1212" s="254"/>
      <c r="Q1212" s="253"/>
      <c r="R1212" s="144" t="s">
        <v>1945</v>
      </c>
    </row>
    <row r="1213" spans="1:18" ht="27.6" outlineLevel="2" x14ac:dyDescent="0.3">
      <c r="A1213" s="254"/>
      <c r="B1213" s="254"/>
      <c r="C1213" s="257" t="s">
        <v>1014</v>
      </c>
      <c r="D1213" s="229"/>
      <c r="E1213" s="269" t="s">
        <v>1609</v>
      </c>
      <c r="F1213" s="229" t="s">
        <v>1946</v>
      </c>
      <c r="G1213" s="230">
        <v>45981</v>
      </c>
      <c r="H1213" s="144">
        <v>237</v>
      </c>
      <c r="I1213" s="231">
        <v>45979</v>
      </c>
      <c r="J1213" s="232">
        <v>543880.49</v>
      </c>
      <c r="K1213" s="256"/>
      <c r="L1213" s="270">
        <v>11630.14</v>
      </c>
      <c r="M1213" s="256"/>
      <c r="N1213" s="270">
        <f t="shared" si="92"/>
        <v>555510.63</v>
      </c>
      <c r="O1213" s="254"/>
      <c r="P1213" s="254"/>
      <c r="Q1213" s="253"/>
      <c r="R1213" s="144" t="s">
        <v>1947</v>
      </c>
    </row>
    <row r="1214" spans="1:18" ht="27.6" outlineLevel="2" x14ac:dyDescent="0.3">
      <c r="A1214" s="254"/>
      <c r="B1214" s="254"/>
      <c r="C1214" s="257" t="s">
        <v>1018</v>
      </c>
      <c r="D1214" s="229"/>
      <c r="E1214" s="269" t="s">
        <v>1609</v>
      </c>
      <c r="F1214" s="229" t="s">
        <v>1948</v>
      </c>
      <c r="G1214" s="230">
        <v>45981</v>
      </c>
      <c r="H1214" s="144">
        <v>238</v>
      </c>
      <c r="I1214" s="231">
        <v>45979</v>
      </c>
      <c r="J1214" s="232">
        <v>1237437.98</v>
      </c>
      <c r="K1214" s="256"/>
      <c r="L1214" s="270">
        <v>26460.98</v>
      </c>
      <c r="M1214" s="256"/>
      <c r="N1214" s="270">
        <f t="shared" si="92"/>
        <v>1263898.96</v>
      </c>
      <c r="O1214" s="254"/>
      <c r="P1214" s="254"/>
      <c r="Q1214" s="253"/>
      <c r="R1214" s="144" t="s">
        <v>1949</v>
      </c>
    </row>
    <row r="1215" spans="1:18" ht="27.6" outlineLevel="2" x14ac:dyDescent="0.3">
      <c r="A1215" s="254"/>
      <c r="B1215" s="254"/>
      <c r="C1215" s="257" t="s">
        <v>1368</v>
      </c>
      <c r="D1215" s="229"/>
      <c r="E1215" s="269" t="s">
        <v>1609</v>
      </c>
      <c r="F1215" s="229" t="s">
        <v>1950</v>
      </c>
      <c r="G1215" s="230">
        <v>45982</v>
      </c>
      <c r="H1215" s="144">
        <v>239</v>
      </c>
      <c r="I1215" s="231">
        <v>45979</v>
      </c>
      <c r="J1215" s="232">
        <v>11082.27</v>
      </c>
      <c r="K1215" s="256"/>
      <c r="L1215" s="270">
        <v>164.83</v>
      </c>
      <c r="M1215" s="256"/>
      <c r="N1215" s="270">
        <f t="shared" si="92"/>
        <v>11247.1</v>
      </c>
      <c r="O1215" s="254"/>
      <c r="P1215" s="254"/>
      <c r="Q1215" s="253"/>
      <c r="R1215" s="144" t="s">
        <v>1951</v>
      </c>
    </row>
    <row r="1216" spans="1:18" ht="27.6" outlineLevel="2" x14ac:dyDescent="0.3">
      <c r="A1216" s="254"/>
      <c r="B1216" s="254"/>
      <c r="C1216" s="257" t="s">
        <v>1952</v>
      </c>
      <c r="D1216" s="229"/>
      <c r="E1216" s="269" t="s">
        <v>1609</v>
      </c>
      <c r="F1216" s="229" t="s">
        <v>1953</v>
      </c>
      <c r="G1216" s="230">
        <v>46007</v>
      </c>
      <c r="H1216" s="144">
        <v>252</v>
      </c>
      <c r="I1216" s="231">
        <v>45993</v>
      </c>
      <c r="J1216" s="232">
        <v>1109966.74</v>
      </c>
      <c r="K1216" s="256"/>
      <c r="L1216" s="270">
        <v>16508.7</v>
      </c>
      <c r="M1216" s="256"/>
      <c r="N1216" s="270">
        <f t="shared" si="92"/>
        <v>1126475.44</v>
      </c>
      <c r="O1216" s="254"/>
      <c r="P1216" s="254"/>
      <c r="Q1216" s="253"/>
      <c r="R1216" s="144" t="s">
        <v>1954</v>
      </c>
    </row>
    <row r="1217" spans="1:18" outlineLevel="2" x14ac:dyDescent="0.3">
      <c r="A1217" s="233"/>
      <c r="B1217" s="233"/>
      <c r="C1217" s="234"/>
      <c r="D1217" s="235"/>
      <c r="E1217" s="236"/>
      <c r="F1217" s="235"/>
      <c r="G1217" s="237"/>
      <c r="H1217" s="238"/>
      <c r="I1217" s="239"/>
      <c r="J1217" s="240"/>
      <c r="K1217" s="241"/>
      <c r="L1217" s="241"/>
      <c r="M1217" s="241"/>
      <c r="N1217" s="241"/>
    </row>
    <row r="1218" spans="1:18" outlineLevel="2" x14ac:dyDescent="0.3">
      <c r="A1218" s="319" t="s">
        <v>132</v>
      </c>
      <c r="B1218" s="320"/>
      <c r="C1218" s="320"/>
      <c r="D1218" s="320"/>
      <c r="E1218" s="320"/>
      <c r="F1218" s="320"/>
      <c r="G1218" s="320"/>
      <c r="H1218" s="320"/>
      <c r="I1218" s="320"/>
      <c r="J1218" s="320"/>
      <c r="K1218" s="320"/>
      <c r="L1218" s="320"/>
      <c r="M1218" s="321"/>
      <c r="N1218" s="242">
        <f>SUM(N1208:N1216)</f>
        <v>22126470.600000001</v>
      </c>
    </row>
    <row r="1219" spans="1:18" outlineLevel="2" x14ac:dyDescent="0.3">
      <c r="A1219" s="266"/>
      <c r="B1219" s="266"/>
      <c r="C1219" s="271"/>
      <c r="D1219" s="266"/>
      <c r="E1219" s="266"/>
      <c r="F1219" s="266"/>
      <c r="G1219" s="266"/>
      <c r="H1219" s="266"/>
      <c r="I1219" s="266"/>
      <c r="J1219" s="267"/>
      <c r="K1219" s="267"/>
      <c r="L1219" s="267"/>
      <c r="M1219" s="267"/>
      <c r="N1219" s="252"/>
    </row>
    <row r="1220" spans="1:18" s="251" customFormat="1" outlineLevel="2" x14ac:dyDescent="0.3">
      <c r="A1220" s="251" t="s">
        <v>703</v>
      </c>
      <c r="B1220" s="251">
        <v>12355230</v>
      </c>
      <c r="C1220" s="304" t="s">
        <v>1955</v>
      </c>
      <c r="D1220" s="304"/>
      <c r="E1220" s="304"/>
      <c r="F1220" s="304"/>
      <c r="J1220" s="252"/>
      <c r="K1220" s="252"/>
      <c r="L1220" s="252"/>
      <c r="M1220" s="252"/>
      <c r="N1220" s="252"/>
    </row>
    <row r="1221" spans="1:18" outlineLevel="2" x14ac:dyDescent="0.3">
      <c r="A1221" s="266"/>
      <c r="B1221" s="266"/>
      <c r="C1221" s="271"/>
      <c r="D1221" s="266"/>
      <c r="E1221" s="266"/>
      <c r="F1221" s="266"/>
      <c r="G1221" s="266"/>
      <c r="H1221" s="266"/>
      <c r="I1221" s="266"/>
      <c r="J1221" s="267"/>
      <c r="K1221" s="267"/>
      <c r="L1221" s="267"/>
      <c r="M1221" s="267"/>
      <c r="N1221" s="252"/>
    </row>
    <row r="1222" spans="1:18" outlineLevel="2" x14ac:dyDescent="0.3">
      <c r="A1222" s="307" t="s">
        <v>24</v>
      </c>
      <c r="B1222" s="307" t="s">
        <v>25</v>
      </c>
      <c r="C1222" s="317" t="s">
        <v>612</v>
      </c>
      <c r="D1222" s="307" t="s">
        <v>613</v>
      </c>
      <c r="E1222" s="307" t="s">
        <v>27</v>
      </c>
      <c r="F1222" s="309" t="s">
        <v>28</v>
      </c>
      <c r="G1222" s="309"/>
      <c r="H1222" s="309" t="s">
        <v>614</v>
      </c>
      <c r="I1222" s="309"/>
      <c r="J1222" s="309"/>
      <c r="K1222" s="315" t="s">
        <v>615</v>
      </c>
      <c r="L1222" s="315" t="s">
        <v>616</v>
      </c>
      <c r="M1222" s="315" t="s">
        <v>617</v>
      </c>
      <c r="N1222" s="315" t="s">
        <v>618</v>
      </c>
      <c r="O1222" s="307" t="s">
        <v>619</v>
      </c>
      <c r="P1222" s="307" t="s">
        <v>36</v>
      </c>
      <c r="Q1222" s="309" t="s">
        <v>32</v>
      </c>
      <c r="R1222" s="309" t="s">
        <v>620</v>
      </c>
    </row>
    <row r="1223" spans="1:18" outlineLevel="2" x14ac:dyDescent="0.3">
      <c r="A1223" s="308"/>
      <c r="B1223" s="308"/>
      <c r="C1223" s="318"/>
      <c r="D1223" s="308"/>
      <c r="E1223" s="308"/>
      <c r="F1223" s="253" t="s">
        <v>33</v>
      </c>
      <c r="G1223" s="253" t="s">
        <v>34</v>
      </c>
      <c r="H1223" s="253" t="s">
        <v>33</v>
      </c>
      <c r="I1223" s="253" t="s">
        <v>34</v>
      </c>
      <c r="J1223" s="255" t="s">
        <v>35</v>
      </c>
      <c r="K1223" s="316"/>
      <c r="L1223" s="316"/>
      <c r="M1223" s="316"/>
      <c r="N1223" s="316"/>
      <c r="O1223" s="308"/>
      <c r="P1223" s="308"/>
      <c r="Q1223" s="309"/>
      <c r="R1223" s="309"/>
    </row>
    <row r="1224" spans="1:18" ht="27.6" outlineLevel="2" x14ac:dyDescent="0.3">
      <c r="A1224" s="254" t="s">
        <v>37</v>
      </c>
      <c r="B1224" s="254">
        <v>1</v>
      </c>
      <c r="C1224" s="257" t="s">
        <v>1025</v>
      </c>
      <c r="D1224" s="229"/>
      <c r="E1224" s="274" t="s">
        <v>826</v>
      </c>
      <c r="F1224" s="229" t="s">
        <v>1956</v>
      </c>
      <c r="G1224" s="230">
        <v>45818</v>
      </c>
      <c r="H1224" s="144">
        <v>692</v>
      </c>
      <c r="I1224" s="231">
        <v>45803</v>
      </c>
      <c r="J1224" s="232">
        <v>989335.9</v>
      </c>
      <c r="K1224" s="256"/>
      <c r="L1224" s="256"/>
      <c r="M1224" s="256"/>
      <c r="N1224" s="270">
        <f t="shared" ref="N1224:N1227" si="93">+J1224+K1224+L1224-M1224</f>
        <v>989335.9</v>
      </c>
      <c r="O1224" s="254" t="s">
        <v>708</v>
      </c>
      <c r="P1224" s="254" t="s">
        <v>1002</v>
      </c>
      <c r="Q1224" s="253"/>
      <c r="R1224" s="144" t="s">
        <v>1957</v>
      </c>
    </row>
    <row r="1225" spans="1:18" ht="27.6" outlineLevel="2" x14ac:dyDescent="0.3">
      <c r="A1225" s="254"/>
      <c r="B1225" s="254"/>
      <c r="C1225" s="257" t="s">
        <v>904</v>
      </c>
      <c r="D1225" s="229"/>
      <c r="E1225" s="274" t="s">
        <v>826</v>
      </c>
      <c r="F1225" s="229" t="s">
        <v>1958</v>
      </c>
      <c r="G1225" s="230">
        <v>45849</v>
      </c>
      <c r="H1225" s="144">
        <v>699</v>
      </c>
      <c r="I1225" s="231">
        <v>45842</v>
      </c>
      <c r="J1225" s="232">
        <v>2008937.32</v>
      </c>
      <c r="K1225" s="270"/>
      <c r="L1225" s="270">
        <v>42958.41</v>
      </c>
      <c r="M1225" s="256"/>
      <c r="N1225" s="270">
        <f t="shared" si="93"/>
        <v>2051895.73</v>
      </c>
      <c r="O1225" s="254"/>
      <c r="P1225" s="254"/>
      <c r="Q1225" s="253"/>
      <c r="R1225" s="144" t="s">
        <v>1959</v>
      </c>
    </row>
    <row r="1226" spans="1:18" ht="27.6" outlineLevel="2" x14ac:dyDescent="0.3">
      <c r="A1226" s="254"/>
      <c r="B1226" s="254"/>
      <c r="C1226" s="257" t="s">
        <v>908</v>
      </c>
      <c r="D1226" s="229"/>
      <c r="E1226" s="274" t="s">
        <v>826</v>
      </c>
      <c r="F1226" s="229" t="s">
        <v>1960</v>
      </c>
      <c r="G1226" s="230">
        <v>45896</v>
      </c>
      <c r="H1226" s="144">
        <v>704</v>
      </c>
      <c r="I1226" s="231">
        <v>45894</v>
      </c>
      <c r="J1226" s="232">
        <v>104243.82</v>
      </c>
      <c r="K1226" s="256"/>
      <c r="L1226" s="270">
        <v>3185.77</v>
      </c>
      <c r="M1226" s="256"/>
      <c r="N1226" s="270">
        <f t="shared" si="93"/>
        <v>107429.59000000001</v>
      </c>
      <c r="O1226" s="254"/>
      <c r="P1226" s="254"/>
      <c r="Q1226" s="253"/>
      <c r="R1226" s="144" t="s">
        <v>1961</v>
      </c>
    </row>
    <row r="1227" spans="1:18" ht="27.6" outlineLevel="2" x14ac:dyDescent="0.3">
      <c r="A1227" s="254"/>
      <c r="B1227" s="254"/>
      <c r="C1227" s="257" t="s">
        <v>1822</v>
      </c>
      <c r="D1227" s="229"/>
      <c r="E1227" s="274" t="s">
        <v>826</v>
      </c>
      <c r="F1227" s="229" t="s">
        <v>1962</v>
      </c>
      <c r="G1227" s="230">
        <v>45932</v>
      </c>
      <c r="H1227" s="144">
        <v>705</v>
      </c>
      <c r="I1227" s="231">
        <v>45894</v>
      </c>
      <c r="J1227" s="232">
        <v>63452.08</v>
      </c>
      <c r="K1227" s="256"/>
      <c r="L1227" s="270">
        <v>943.74</v>
      </c>
      <c r="M1227" s="256"/>
      <c r="N1227" s="270">
        <f t="shared" si="93"/>
        <v>64395.82</v>
      </c>
      <c r="O1227" s="254"/>
      <c r="P1227" s="254"/>
      <c r="Q1227" s="253"/>
      <c r="R1227" s="144" t="s">
        <v>1963</v>
      </c>
    </row>
    <row r="1228" spans="1:18" outlineLevel="2" x14ac:dyDescent="0.3">
      <c r="A1228" s="233"/>
      <c r="B1228" s="233"/>
      <c r="C1228" s="234"/>
      <c r="D1228" s="235"/>
      <c r="E1228" s="236"/>
      <c r="F1228" s="235"/>
      <c r="G1228" s="237"/>
      <c r="H1228" s="238"/>
      <c r="I1228" s="239"/>
      <c r="J1228" s="240"/>
      <c r="K1228" s="241"/>
      <c r="L1228" s="241"/>
      <c r="M1228" s="241"/>
      <c r="N1228" s="241"/>
    </row>
    <row r="1229" spans="1:18" outlineLevel="2" x14ac:dyDescent="0.3">
      <c r="A1229" s="319" t="s">
        <v>132</v>
      </c>
      <c r="B1229" s="320"/>
      <c r="C1229" s="320"/>
      <c r="D1229" s="320"/>
      <c r="E1229" s="320"/>
      <c r="F1229" s="320"/>
      <c r="G1229" s="320"/>
      <c r="H1229" s="320"/>
      <c r="I1229" s="320"/>
      <c r="J1229" s="320"/>
      <c r="K1229" s="320"/>
      <c r="L1229" s="320"/>
      <c r="M1229" s="321"/>
      <c r="N1229" s="242">
        <f>SUM(N1224:N1227)</f>
        <v>3213057.0399999996</v>
      </c>
    </row>
    <row r="1230" spans="1:18" outlineLevel="2" x14ac:dyDescent="0.3">
      <c r="A1230" s="266"/>
      <c r="B1230" s="266"/>
      <c r="C1230" s="271"/>
      <c r="D1230" s="266"/>
      <c r="E1230" s="266"/>
      <c r="F1230" s="266"/>
      <c r="G1230" s="266"/>
      <c r="H1230" s="266"/>
      <c r="I1230" s="266"/>
      <c r="J1230" s="267"/>
      <c r="K1230" s="267"/>
      <c r="L1230" s="267"/>
      <c r="M1230" s="267"/>
      <c r="N1230" s="252"/>
    </row>
    <row r="1231" spans="1:18" s="251" customFormat="1" outlineLevel="2" x14ac:dyDescent="0.3">
      <c r="A1231" s="251" t="s">
        <v>703</v>
      </c>
      <c r="B1231" s="251">
        <v>12355231</v>
      </c>
      <c r="C1231" s="304" t="s">
        <v>1964</v>
      </c>
      <c r="D1231" s="304"/>
      <c r="E1231" s="304"/>
      <c r="F1231" s="304"/>
      <c r="J1231" s="252"/>
      <c r="K1231" s="252"/>
      <c r="L1231" s="252"/>
      <c r="M1231" s="252"/>
      <c r="N1231" s="252"/>
    </row>
    <row r="1232" spans="1:18" outlineLevel="2" x14ac:dyDescent="0.3">
      <c r="A1232" s="266"/>
      <c r="B1232" s="266"/>
      <c r="C1232" s="271"/>
      <c r="D1232" s="266"/>
      <c r="E1232" s="266"/>
      <c r="F1232" s="266"/>
      <c r="G1232" s="266"/>
      <c r="H1232" s="266"/>
      <c r="I1232" s="266"/>
      <c r="J1232" s="267"/>
      <c r="K1232" s="267"/>
      <c r="L1232" s="267"/>
      <c r="M1232" s="267"/>
      <c r="N1232" s="252"/>
    </row>
    <row r="1233" spans="1:18" outlineLevel="2" x14ac:dyDescent="0.3">
      <c r="A1233" s="307" t="s">
        <v>24</v>
      </c>
      <c r="B1233" s="307" t="s">
        <v>25</v>
      </c>
      <c r="C1233" s="317" t="s">
        <v>612</v>
      </c>
      <c r="D1233" s="307" t="s">
        <v>613</v>
      </c>
      <c r="E1233" s="307" t="s">
        <v>27</v>
      </c>
      <c r="F1233" s="309" t="s">
        <v>28</v>
      </c>
      <c r="G1233" s="309"/>
      <c r="H1233" s="309" t="s">
        <v>614</v>
      </c>
      <c r="I1233" s="309"/>
      <c r="J1233" s="309"/>
      <c r="K1233" s="315" t="s">
        <v>615</v>
      </c>
      <c r="L1233" s="315" t="s">
        <v>616</v>
      </c>
      <c r="M1233" s="315" t="s">
        <v>617</v>
      </c>
      <c r="N1233" s="315" t="s">
        <v>618</v>
      </c>
      <c r="O1233" s="307" t="s">
        <v>619</v>
      </c>
      <c r="P1233" s="307" t="s">
        <v>36</v>
      </c>
      <c r="Q1233" s="309" t="s">
        <v>32</v>
      </c>
      <c r="R1233" s="309" t="s">
        <v>620</v>
      </c>
    </row>
    <row r="1234" spans="1:18" outlineLevel="2" x14ac:dyDescent="0.3">
      <c r="A1234" s="308"/>
      <c r="B1234" s="308"/>
      <c r="C1234" s="318"/>
      <c r="D1234" s="308"/>
      <c r="E1234" s="308"/>
      <c r="F1234" s="253" t="s">
        <v>33</v>
      </c>
      <c r="G1234" s="253" t="s">
        <v>34</v>
      </c>
      <c r="H1234" s="253" t="s">
        <v>33</v>
      </c>
      <c r="I1234" s="253" t="s">
        <v>34</v>
      </c>
      <c r="J1234" s="255" t="s">
        <v>35</v>
      </c>
      <c r="K1234" s="316"/>
      <c r="L1234" s="316"/>
      <c r="M1234" s="316"/>
      <c r="N1234" s="316"/>
      <c r="O1234" s="308"/>
      <c r="P1234" s="308"/>
      <c r="Q1234" s="309"/>
      <c r="R1234" s="309"/>
    </row>
    <row r="1235" spans="1:18" ht="27.6" outlineLevel="2" x14ac:dyDescent="0.3">
      <c r="A1235" s="254" t="s">
        <v>37</v>
      </c>
      <c r="B1235" s="254">
        <v>1</v>
      </c>
      <c r="C1235" s="257" t="s">
        <v>1025</v>
      </c>
      <c r="D1235" s="229"/>
      <c r="E1235" s="269" t="s">
        <v>857</v>
      </c>
      <c r="F1235" s="229" t="s">
        <v>1965</v>
      </c>
      <c r="G1235" s="230">
        <v>45810</v>
      </c>
      <c r="H1235" s="144">
        <v>154</v>
      </c>
      <c r="I1235" s="231">
        <v>45803</v>
      </c>
      <c r="J1235" s="232">
        <v>1001775.67</v>
      </c>
      <c r="K1235" s="256"/>
      <c r="L1235" s="256"/>
      <c r="M1235" s="256"/>
      <c r="N1235" s="270">
        <f t="shared" ref="N1235:N1240" si="94">+J1235+K1235+L1235-M1235</f>
        <v>1001775.67</v>
      </c>
      <c r="O1235" s="254" t="s">
        <v>708</v>
      </c>
      <c r="P1235" s="254" t="s">
        <v>1002</v>
      </c>
      <c r="Q1235" s="253"/>
      <c r="R1235" s="144" t="s">
        <v>1966</v>
      </c>
    </row>
    <row r="1236" spans="1:18" ht="27.6" outlineLevel="2" x14ac:dyDescent="0.3">
      <c r="A1236" s="254"/>
      <c r="B1236" s="254"/>
      <c r="C1236" s="257" t="s">
        <v>1967</v>
      </c>
      <c r="D1236" s="229"/>
      <c r="E1236" s="269" t="s">
        <v>857</v>
      </c>
      <c r="F1236" s="229" t="s">
        <v>1968</v>
      </c>
      <c r="G1236" s="230">
        <v>45845</v>
      </c>
      <c r="H1236" s="144">
        <v>159</v>
      </c>
      <c r="I1236" s="231">
        <v>45838</v>
      </c>
      <c r="J1236" s="232">
        <v>2028725.95</v>
      </c>
      <c r="K1236" s="270"/>
      <c r="L1236" s="270">
        <v>43381.56</v>
      </c>
      <c r="M1236" s="256"/>
      <c r="N1236" s="270">
        <f t="shared" si="94"/>
        <v>2072107.51</v>
      </c>
      <c r="O1236" s="254"/>
      <c r="P1236" s="254"/>
      <c r="Q1236" s="253"/>
      <c r="R1236" s="144" t="s">
        <v>1969</v>
      </c>
    </row>
    <row r="1237" spans="1:18" ht="27.6" outlineLevel="2" x14ac:dyDescent="0.3">
      <c r="A1237" s="254"/>
      <c r="B1237" s="254"/>
      <c r="C1237" s="257" t="s">
        <v>1970</v>
      </c>
      <c r="D1237" s="229"/>
      <c r="E1237" s="269" t="s">
        <v>857</v>
      </c>
      <c r="F1237" s="229" t="s">
        <v>1971</v>
      </c>
      <c r="G1237" s="230">
        <v>45875</v>
      </c>
      <c r="H1237" s="144">
        <v>160</v>
      </c>
      <c r="I1237" s="231">
        <v>45848</v>
      </c>
      <c r="J1237" s="232">
        <v>137455.28</v>
      </c>
      <c r="K1237" s="270"/>
      <c r="L1237" s="270">
        <v>2939.3</v>
      </c>
      <c r="M1237" s="256"/>
      <c r="N1237" s="270">
        <f t="shared" si="94"/>
        <v>140394.57999999999</v>
      </c>
      <c r="O1237" s="254"/>
      <c r="P1237" s="254"/>
      <c r="Q1237" s="253"/>
      <c r="R1237" s="144" t="s">
        <v>1972</v>
      </c>
    </row>
    <row r="1238" spans="1:18" ht="27.6" outlineLevel="2" x14ac:dyDescent="0.3">
      <c r="A1238" s="254"/>
      <c r="B1238" s="254"/>
      <c r="C1238" s="257" t="s">
        <v>912</v>
      </c>
      <c r="D1238" s="229"/>
      <c r="E1238" s="269" t="s">
        <v>857</v>
      </c>
      <c r="F1238" s="229" t="s">
        <v>1973</v>
      </c>
      <c r="G1238" s="230">
        <v>45890</v>
      </c>
      <c r="H1238" s="144">
        <v>165</v>
      </c>
      <c r="I1238" s="231">
        <v>45873</v>
      </c>
      <c r="J1238" s="232">
        <v>99628.47</v>
      </c>
      <c r="K1238" s="270"/>
      <c r="L1238" s="270">
        <v>2130.42</v>
      </c>
      <c r="M1238" s="256"/>
      <c r="N1238" s="270">
        <f t="shared" si="94"/>
        <v>101758.89</v>
      </c>
      <c r="O1238" s="254"/>
      <c r="P1238" s="254"/>
      <c r="Q1238" s="253"/>
      <c r="R1238" s="260" t="s">
        <v>1974</v>
      </c>
    </row>
    <row r="1239" spans="1:18" ht="27.6" outlineLevel="2" x14ac:dyDescent="0.3">
      <c r="A1239" s="254"/>
      <c r="B1239" s="254"/>
      <c r="C1239" s="257" t="s">
        <v>803</v>
      </c>
      <c r="D1239" s="229"/>
      <c r="E1239" s="269" t="s">
        <v>857</v>
      </c>
      <c r="F1239" s="229" t="s">
        <v>1975</v>
      </c>
      <c r="G1239" s="230">
        <v>45895</v>
      </c>
      <c r="H1239" s="144">
        <v>166</v>
      </c>
      <c r="I1239" s="231">
        <v>45889</v>
      </c>
      <c r="J1239" s="232">
        <v>22729.54</v>
      </c>
      <c r="K1239" s="256"/>
      <c r="L1239" s="270">
        <v>486.04</v>
      </c>
      <c r="M1239" s="256"/>
      <c r="N1239" s="270">
        <f t="shared" si="94"/>
        <v>23215.58</v>
      </c>
      <c r="O1239" s="254"/>
      <c r="P1239" s="254"/>
      <c r="Q1239" s="253"/>
      <c r="R1239" s="144" t="s">
        <v>1976</v>
      </c>
    </row>
    <row r="1240" spans="1:18" ht="27.6" outlineLevel="2" x14ac:dyDescent="0.3">
      <c r="A1240" s="254"/>
      <c r="B1240" s="254"/>
      <c r="C1240" s="257" t="s">
        <v>1783</v>
      </c>
      <c r="D1240" s="229"/>
      <c r="E1240" s="269" t="s">
        <v>857</v>
      </c>
      <c r="F1240" s="229" t="s">
        <v>1977</v>
      </c>
      <c r="G1240" s="230">
        <v>45947</v>
      </c>
      <c r="H1240" s="144">
        <v>177</v>
      </c>
      <c r="I1240" s="231">
        <v>45938</v>
      </c>
      <c r="J1240" s="232">
        <v>1232677.44</v>
      </c>
      <c r="K1240" s="256"/>
      <c r="L1240" s="270">
        <v>18333.79</v>
      </c>
      <c r="M1240" s="256"/>
      <c r="N1240" s="270">
        <f t="shared" si="94"/>
        <v>1251011.23</v>
      </c>
      <c r="O1240" s="254"/>
      <c r="P1240" s="254"/>
      <c r="Q1240" s="253"/>
      <c r="R1240" s="144" t="s">
        <v>1978</v>
      </c>
    </row>
    <row r="1241" spans="1:18" outlineLevel="2" x14ac:dyDescent="0.3">
      <c r="A1241" s="233"/>
      <c r="B1241" s="233"/>
      <c r="C1241" s="234"/>
      <c r="D1241" s="235"/>
      <c r="E1241" s="236"/>
      <c r="F1241" s="235"/>
      <c r="G1241" s="237"/>
      <c r="H1241" s="238"/>
      <c r="I1241" s="239"/>
      <c r="J1241" s="240"/>
      <c r="K1241" s="241"/>
      <c r="L1241" s="241"/>
      <c r="M1241" s="241"/>
      <c r="N1241" s="241"/>
    </row>
    <row r="1242" spans="1:18" outlineLevel="2" x14ac:dyDescent="0.3">
      <c r="A1242" s="319" t="s">
        <v>132</v>
      </c>
      <c r="B1242" s="320"/>
      <c r="C1242" s="320"/>
      <c r="D1242" s="320"/>
      <c r="E1242" s="320"/>
      <c r="F1242" s="320"/>
      <c r="G1242" s="320"/>
      <c r="H1242" s="320"/>
      <c r="I1242" s="320"/>
      <c r="J1242" s="320"/>
      <c r="K1242" s="320"/>
      <c r="L1242" s="320"/>
      <c r="M1242" s="321"/>
      <c r="N1242" s="242">
        <f>SUM(N1235:N1240)</f>
        <v>4590263.4600000009</v>
      </c>
    </row>
    <row r="1243" spans="1:18" outlineLevel="2" x14ac:dyDescent="0.3">
      <c r="A1243" s="266"/>
      <c r="B1243" s="266"/>
      <c r="C1243" s="271"/>
      <c r="D1243" s="266"/>
      <c r="E1243" s="266"/>
      <c r="F1243" s="266"/>
      <c r="G1243" s="266"/>
      <c r="H1243" s="266"/>
      <c r="I1243" s="266"/>
      <c r="J1243" s="267"/>
      <c r="K1243" s="267"/>
      <c r="L1243" s="267"/>
      <c r="M1243" s="267"/>
      <c r="N1243" s="252"/>
    </row>
    <row r="1244" spans="1:18" s="251" customFormat="1" outlineLevel="2" x14ac:dyDescent="0.3">
      <c r="A1244" s="251" t="s">
        <v>703</v>
      </c>
      <c r="B1244" s="251">
        <v>12355232</v>
      </c>
      <c r="C1244" s="304" t="s">
        <v>1979</v>
      </c>
      <c r="D1244" s="304"/>
      <c r="E1244" s="304"/>
      <c r="F1244" s="304"/>
      <c r="J1244" s="252"/>
      <c r="K1244" s="252"/>
      <c r="L1244" s="252"/>
      <c r="M1244" s="252"/>
      <c r="N1244" s="252"/>
    </row>
    <row r="1245" spans="1:18" outlineLevel="2" x14ac:dyDescent="0.3">
      <c r="A1245" s="266"/>
      <c r="B1245" s="266"/>
      <c r="C1245" s="271"/>
      <c r="D1245" s="266"/>
      <c r="E1245" s="266"/>
      <c r="F1245" s="266"/>
      <c r="G1245" s="266"/>
      <c r="H1245" s="266"/>
      <c r="I1245" s="266"/>
      <c r="J1245" s="267"/>
      <c r="K1245" s="267"/>
      <c r="L1245" s="267"/>
      <c r="M1245" s="267"/>
      <c r="N1245" s="252"/>
    </row>
    <row r="1246" spans="1:18" outlineLevel="2" x14ac:dyDescent="0.3">
      <c r="A1246" s="307" t="s">
        <v>24</v>
      </c>
      <c r="B1246" s="307" t="s">
        <v>25</v>
      </c>
      <c r="C1246" s="317" t="s">
        <v>612</v>
      </c>
      <c r="D1246" s="307" t="s">
        <v>613</v>
      </c>
      <c r="E1246" s="307" t="s">
        <v>27</v>
      </c>
      <c r="F1246" s="309" t="s">
        <v>28</v>
      </c>
      <c r="G1246" s="309"/>
      <c r="H1246" s="309" t="s">
        <v>614</v>
      </c>
      <c r="I1246" s="309"/>
      <c r="J1246" s="309"/>
      <c r="K1246" s="315" t="s">
        <v>615</v>
      </c>
      <c r="L1246" s="315" t="s">
        <v>616</v>
      </c>
      <c r="M1246" s="315" t="s">
        <v>617</v>
      </c>
      <c r="N1246" s="315" t="s">
        <v>618</v>
      </c>
      <c r="O1246" s="307" t="s">
        <v>619</v>
      </c>
      <c r="P1246" s="307" t="s">
        <v>36</v>
      </c>
      <c r="Q1246" s="309" t="s">
        <v>32</v>
      </c>
      <c r="R1246" s="309" t="s">
        <v>620</v>
      </c>
    </row>
    <row r="1247" spans="1:18" outlineLevel="2" x14ac:dyDescent="0.3">
      <c r="A1247" s="308"/>
      <c r="B1247" s="308"/>
      <c r="C1247" s="318"/>
      <c r="D1247" s="308"/>
      <c r="E1247" s="308"/>
      <c r="F1247" s="253" t="s">
        <v>33</v>
      </c>
      <c r="G1247" s="253" t="s">
        <v>34</v>
      </c>
      <c r="H1247" s="253" t="s">
        <v>33</v>
      </c>
      <c r="I1247" s="253" t="s">
        <v>34</v>
      </c>
      <c r="J1247" s="255" t="s">
        <v>35</v>
      </c>
      <c r="K1247" s="316"/>
      <c r="L1247" s="316"/>
      <c r="M1247" s="316"/>
      <c r="N1247" s="316"/>
      <c r="O1247" s="308"/>
      <c r="P1247" s="308"/>
      <c r="Q1247" s="309"/>
      <c r="R1247" s="309"/>
    </row>
    <row r="1248" spans="1:18" ht="27.6" outlineLevel="2" x14ac:dyDescent="0.3">
      <c r="A1248" s="254" t="s">
        <v>37</v>
      </c>
      <c r="B1248" s="254">
        <v>1</v>
      </c>
      <c r="C1248" s="257" t="s">
        <v>1025</v>
      </c>
      <c r="D1248" s="229"/>
      <c r="E1248" s="269" t="s">
        <v>1435</v>
      </c>
      <c r="F1248" s="229" t="s">
        <v>1980</v>
      </c>
      <c r="G1248" s="230">
        <v>45810</v>
      </c>
      <c r="H1248" s="144">
        <v>1864</v>
      </c>
      <c r="I1248" s="231">
        <v>45803</v>
      </c>
      <c r="J1248" s="232">
        <v>1752429.66</v>
      </c>
      <c r="K1248" s="256"/>
      <c r="L1248" s="256"/>
      <c r="M1248" s="256"/>
      <c r="N1248" s="270">
        <f t="shared" ref="N1248:N1252" si="95">+J1248+K1248+L1248-M1248</f>
        <v>1752429.66</v>
      </c>
      <c r="O1248" s="254" t="s">
        <v>708</v>
      </c>
      <c r="P1248" s="254" t="s">
        <v>1002</v>
      </c>
      <c r="Q1248" s="253"/>
      <c r="R1248" s="144" t="s">
        <v>1981</v>
      </c>
    </row>
    <row r="1249" spans="1:18" ht="27.6" outlineLevel="2" x14ac:dyDescent="0.3">
      <c r="A1249" s="254"/>
      <c r="B1249" s="254"/>
      <c r="C1249" s="257" t="s">
        <v>1982</v>
      </c>
      <c r="D1249" s="229"/>
      <c r="E1249" s="269" t="s">
        <v>1435</v>
      </c>
      <c r="F1249" s="229" t="s">
        <v>1983</v>
      </c>
      <c r="G1249" s="230">
        <v>45849</v>
      </c>
      <c r="H1249" s="144">
        <v>1874</v>
      </c>
      <c r="I1249" s="231">
        <v>45845</v>
      </c>
      <c r="J1249" s="232">
        <v>3324269.51</v>
      </c>
      <c r="K1249" s="270"/>
      <c r="L1249" s="270">
        <v>71085.009999999995</v>
      </c>
      <c r="M1249" s="256"/>
      <c r="N1249" s="270">
        <f t="shared" si="95"/>
        <v>3395354.5199999996</v>
      </c>
      <c r="O1249" s="254"/>
      <c r="P1249" s="254"/>
      <c r="Q1249" s="253"/>
      <c r="R1249" s="144" t="s">
        <v>1984</v>
      </c>
    </row>
    <row r="1250" spans="1:18" ht="27.6" outlineLevel="2" x14ac:dyDescent="0.3">
      <c r="A1250" s="254"/>
      <c r="B1250" s="254"/>
      <c r="C1250" s="257" t="s">
        <v>908</v>
      </c>
      <c r="D1250" s="229"/>
      <c r="E1250" s="269" t="s">
        <v>1435</v>
      </c>
      <c r="F1250" s="229" t="s">
        <v>1985</v>
      </c>
      <c r="G1250" s="230">
        <v>45889</v>
      </c>
      <c r="H1250" s="144">
        <v>1884</v>
      </c>
      <c r="I1250" s="231">
        <v>45876</v>
      </c>
      <c r="J1250" s="232">
        <v>514450.66</v>
      </c>
      <c r="K1250" s="270"/>
      <c r="L1250" s="270">
        <v>11000.84</v>
      </c>
      <c r="M1250" s="256"/>
      <c r="N1250" s="270">
        <f t="shared" si="95"/>
        <v>525451.5</v>
      </c>
      <c r="O1250" s="254"/>
      <c r="P1250" s="254"/>
      <c r="Q1250" s="253"/>
      <c r="R1250" s="144" t="s">
        <v>1986</v>
      </c>
    </row>
    <row r="1251" spans="1:18" ht="27.6" outlineLevel="2" x14ac:dyDescent="0.3">
      <c r="A1251" s="254"/>
      <c r="B1251" s="254"/>
      <c r="C1251" s="257" t="s">
        <v>939</v>
      </c>
      <c r="D1251" s="229"/>
      <c r="E1251" s="269" t="s">
        <v>1435</v>
      </c>
      <c r="F1251" s="229" t="s">
        <v>1987</v>
      </c>
      <c r="G1251" s="230">
        <v>45924</v>
      </c>
      <c r="H1251" s="144">
        <v>1890</v>
      </c>
      <c r="I1251" s="231">
        <v>45913</v>
      </c>
      <c r="J1251" s="232">
        <v>164675.14000000001</v>
      </c>
      <c r="K1251" s="270"/>
      <c r="L1251" s="270">
        <v>3521.36</v>
      </c>
      <c r="M1251" s="256"/>
      <c r="N1251" s="270">
        <f t="shared" si="95"/>
        <v>168196.5</v>
      </c>
      <c r="O1251" s="254"/>
      <c r="P1251" s="254"/>
      <c r="Q1251" s="253"/>
      <c r="R1251" s="144" t="s">
        <v>1988</v>
      </c>
    </row>
    <row r="1252" spans="1:18" ht="27.6" outlineLevel="2" x14ac:dyDescent="0.3">
      <c r="A1252" s="254"/>
      <c r="B1252" s="254"/>
      <c r="C1252" s="257" t="s">
        <v>1989</v>
      </c>
      <c r="D1252" s="229"/>
      <c r="E1252" s="269" t="s">
        <v>1435</v>
      </c>
      <c r="F1252" s="229" t="s">
        <v>1990</v>
      </c>
      <c r="G1252" s="230">
        <v>45932</v>
      </c>
      <c r="H1252" s="144">
        <v>1891</v>
      </c>
      <c r="I1252" s="231">
        <v>45913</v>
      </c>
      <c r="J1252" s="232">
        <v>869326</v>
      </c>
      <c r="K1252" s="256"/>
      <c r="L1252" s="270">
        <v>12929.61</v>
      </c>
      <c r="M1252" s="256"/>
      <c r="N1252" s="270">
        <f t="shared" si="95"/>
        <v>882255.61</v>
      </c>
      <c r="O1252" s="254"/>
      <c r="P1252" s="254"/>
      <c r="Q1252" s="253"/>
      <c r="R1252" s="144" t="s">
        <v>1991</v>
      </c>
    </row>
    <row r="1253" spans="1:18" outlineLevel="2" x14ac:dyDescent="0.3">
      <c r="A1253" s="233"/>
      <c r="B1253" s="233"/>
      <c r="C1253" s="234"/>
      <c r="D1253" s="235"/>
      <c r="E1253" s="236"/>
      <c r="F1253" s="235"/>
      <c r="G1253" s="237"/>
      <c r="H1253" s="238"/>
      <c r="I1253" s="239"/>
      <c r="J1253" s="240"/>
      <c r="K1253" s="241"/>
      <c r="L1253" s="241"/>
      <c r="M1253" s="241"/>
      <c r="N1253" s="241"/>
    </row>
    <row r="1254" spans="1:18" outlineLevel="2" x14ac:dyDescent="0.3">
      <c r="A1254" s="319" t="s">
        <v>132</v>
      </c>
      <c r="B1254" s="320"/>
      <c r="C1254" s="320"/>
      <c r="D1254" s="320"/>
      <c r="E1254" s="320"/>
      <c r="F1254" s="320"/>
      <c r="G1254" s="320"/>
      <c r="H1254" s="320"/>
      <c r="I1254" s="320"/>
      <c r="J1254" s="320"/>
      <c r="K1254" s="320"/>
      <c r="L1254" s="320"/>
      <c r="M1254" s="321"/>
      <c r="N1254" s="242">
        <f>SUM(N1248:N1252)</f>
        <v>6723687.79</v>
      </c>
    </row>
    <row r="1255" spans="1:18" outlineLevel="2" x14ac:dyDescent="0.3">
      <c r="A1255" s="266"/>
      <c r="B1255" s="266"/>
      <c r="C1255" s="271"/>
      <c r="D1255" s="266"/>
      <c r="E1255" s="266"/>
      <c r="F1255" s="266"/>
      <c r="G1255" s="266"/>
      <c r="H1255" s="266"/>
      <c r="I1255" s="266"/>
      <c r="J1255" s="267"/>
      <c r="K1255" s="267"/>
      <c r="L1255" s="267"/>
      <c r="M1255" s="267"/>
      <c r="N1255" s="252"/>
    </row>
    <row r="1256" spans="1:18" s="251" customFormat="1" outlineLevel="2" x14ac:dyDescent="0.3">
      <c r="A1256" s="251" t="s">
        <v>703</v>
      </c>
      <c r="B1256" s="251">
        <v>12355233</v>
      </c>
      <c r="C1256" s="304" t="s">
        <v>1992</v>
      </c>
      <c r="D1256" s="304"/>
      <c r="E1256" s="304"/>
      <c r="F1256" s="304"/>
      <c r="J1256" s="252"/>
      <c r="K1256" s="252"/>
      <c r="L1256" s="252"/>
      <c r="M1256" s="252"/>
      <c r="N1256" s="252"/>
    </row>
    <row r="1257" spans="1:18" outlineLevel="2" x14ac:dyDescent="0.3">
      <c r="A1257" s="266"/>
      <c r="B1257" s="266"/>
      <c r="C1257" s="271"/>
      <c r="D1257" s="266"/>
      <c r="E1257" s="266"/>
      <c r="F1257" s="266"/>
      <c r="G1257" s="266"/>
      <c r="H1257" s="266"/>
      <c r="I1257" s="266"/>
      <c r="J1257" s="267"/>
      <c r="K1257" s="267"/>
      <c r="L1257" s="267"/>
      <c r="M1257" s="267"/>
      <c r="N1257" s="252"/>
    </row>
    <row r="1258" spans="1:18" outlineLevel="2" x14ac:dyDescent="0.3">
      <c r="A1258" s="307" t="s">
        <v>24</v>
      </c>
      <c r="B1258" s="307" t="s">
        <v>25</v>
      </c>
      <c r="C1258" s="317" t="s">
        <v>612</v>
      </c>
      <c r="D1258" s="307" t="s">
        <v>613</v>
      </c>
      <c r="E1258" s="307" t="s">
        <v>27</v>
      </c>
      <c r="F1258" s="309" t="s">
        <v>28</v>
      </c>
      <c r="G1258" s="309"/>
      <c r="H1258" s="309" t="s">
        <v>614</v>
      </c>
      <c r="I1258" s="309"/>
      <c r="J1258" s="309"/>
      <c r="K1258" s="315" t="s">
        <v>615</v>
      </c>
      <c r="L1258" s="315" t="s">
        <v>616</v>
      </c>
      <c r="M1258" s="315" t="s">
        <v>617</v>
      </c>
      <c r="N1258" s="315" t="s">
        <v>618</v>
      </c>
      <c r="O1258" s="307" t="s">
        <v>619</v>
      </c>
      <c r="P1258" s="307" t="s">
        <v>36</v>
      </c>
      <c r="Q1258" s="309" t="s">
        <v>32</v>
      </c>
      <c r="R1258" s="309" t="s">
        <v>620</v>
      </c>
    </row>
    <row r="1259" spans="1:18" outlineLevel="2" x14ac:dyDescent="0.3">
      <c r="A1259" s="308"/>
      <c r="B1259" s="308"/>
      <c r="C1259" s="318"/>
      <c r="D1259" s="308"/>
      <c r="E1259" s="308"/>
      <c r="F1259" s="253" t="s">
        <v>33</v>
      </c>
      <c r="G1259" s="253" t="s">
        <v>34</v>
      </c>
      <c r="H1259" s="253" t="s">
        <v>33</v>
      </c>
      <c r="I1259" s="253" t="s">
        <v>34</v>
      </c>
      <c r="J1259" s="255" t="s">
        <v>35</v>
      </c>
      <c r="K1259" s="316"/>
      <c r="L1259" s="316"/>
      <c r="M1259" s="316"/>
      <c r="N1259" s="316"/>
      <c r="O1259" s="308"/>
      <c r="P1259" s="308"/>
      <c r="Q1259" s="309"/>
      <c r="R1259" s="309"/>
    </row>
    <row r="1260" spans="1:18" ht="27.6" outlineLevel="2" x14ac:dyDescent="0.3">
      <c r="A1260" s="254" t="s">
        <v>37</v>
      </c>
      <c r="B1260" s="254">
        <v>1</v>
      </c>
      <c r="C1260" s="257" t="s">
        <v>1025</v>
      </c>
      <c r="D1260" s="229"/>
      <c r="E1260" s="269" t="s">
        <v>1435</v>
      </c>
      <c r="F1260" s="229" t="s">
        <v>1993</v>
      </c>
      <c r="G1260" s="230">
        <v>45810</v>
      </c>
      <c r="H1260" s="144">
        <v>1865</v>
      </c>
      <c r="I1260" s="231">
        <v>45803</v>
      </c>
      <c r="J1260" s="232">
        <v>770934.37</v>
      </c>
      <c r="K1260" s="256"/>
      <c r="L1260" s="256"/>
      <c r="M1260" s="256"/>
      <c r="N1260" s="270">
        <f t="shared" ref="N1260:N1265" si="96">+J1260+K1260+L1260-M1260</f>
        <v>770934.37</v>
      </c>
      <c r="O1260" s="254" t="s">
        <v>708</v>
      </c>
      <c r="P1260" s="254" t="s">
        <v>1002</v>
      </c>
      <c r="Q1260" s="253"/>
      <c r="R1260" s="144" t="s">
        <v>1994</v>
      </c>
    </row>
    <row r="1261" spans="1:18" ht="27.6" outlineLevel="2" x14ac:dyDescent="0.3">
      <c r="A1261" s="254"/>
      <c r="B1261" s="254"/>
      <c r="C1261" s="257" t="s">
        <v>957</v>
      </c>
      <c r="D1261" s="229"/>
      <c r="E1261" s="269" t="s">
        <v>1435</v>
      </c>
      <c r="F1261" s="229" t="s">
        <v>1995</v>
      </c>
      <c r="G1261" s="230">
        <v>45845</v>
      </c>
      <c r="H1261" s="144">
        <v>1870</v>
      </c>
      <c r="I1261" s="231">
        <v>45834</v>
      </c>
      <c r="J1261" s="232">
        <v>1647069.07</v>
      </c>
      <c r="K1261" s="270"/>
      <c r="L1261" s="270">
        <v>35220.35</v>
      </c>
      <c r="M1261" s="256"/>
      <c r="N1261" s="270">
        <f t="shared" si="96"/>
        <v>1682289.4200000002</v>
      </c>
      <c r="O1261" s="254"/>
      <c r="P1261" s="254"/>
      <c r="Q1261" s="253"/>
      <c r="R1261" s="144" t="s">
        <v>1996</v>
      </c>
    </row>
    <row r="1262" spans="1:18" ht="27.6" outlineLevel="2" x14ac:dyDescent="0.3">
      <c r="A1262" s="254"/>
      <c r="B1262" s="254"/>
      <c r="C1262" s="257" t="s">
        <v>1004</v>
      </c>
      <c r="D1262" s="229"/>
      <c r="E1262" s="269" t="s">
        <v>1435</v>
      </c>
      <c r="F1262" s="229" t="s">
        <v>1997</v>
      </c>
      <c r="G1262" s="230">
        <v>45867</v>
      </c>
      <c r="H1262" s="144">
        <v>1879</v>
      </c>
      <c r="I1262" s="231">
        <v>45862</v>
      </c>
      <c r="J1262" s="232">
        <v>55576.14</v>
      </c>
      <c r="K1262" s="270"/>
      <c r="L1262" s="270">
        <v>1569.55</v>
      </c>
      <c r="M1262" s="256"/>
      <c r="N1262" s="270">
        <f t="shared" si="96"/>
        <v>57145.69</v>
      </c>
      <c r="O1262" s="254"/>
      <c r="P1262" s="254"/>
      <c r="Q1262" s="253"/>
      <c r="R1262" s="144" t="s">
        <v>1998</v>
      </c>
    </row>
    <row r="1263" spans="1:18" ht="27.6" outlineLevel="2" x14ac:dyDescent="0.3">
      <c r="A1263" s="254"/>
      <c r="B1263" s="254"/>
      <c r="C1263" s="257" t="s">
        <v>1999</v>
      </c>
      <c r="D1263" s="229"/>
      <c r="E1263" s="269" t="s">
        <v>1435</v>
      </c>
      <c r="F1263" s="229" t="s">
        <v>2000</v>
      </c>
      <c r="G1263" s="230">
        <v>45951</v>
      </c>
      <c r="H1263" s="144">
        <v>1902</v>
      </c>
      <c r="I1263" s="231">
        <v>45938</v>
      </c>
      <c r="J1263" s="232">
        <v>36613.49</v>
      </c>
      <c r="K1263" s="270"/>
      <c r="L1263" s="270">
        <v>544.55999999999995</v>
      </c>
      <c r="M1263" s="256"/>
      <c r="N1263" s="270">
        <f t="shared" si="96"/>
        <v>37158.049999999996</v>
      </c>
      <c r="O1263" s="254"/>
      <c r="P1263" s="254"/>
      <c r="Q1263" s="253"/>
      <c r="R1263" s="144" t="s">
        <v>2001</v>
      </c>
    </row>
    <row r="1264" spans="1:18" ht="27.6" outlineLevel="2" x14ac:dyDescent="0.3">
      <c r="A1264" s="254"/>
      <c r="B1264" s="254"/>
      <c r="C1264" s="257" t="s">
        <v>1911</v>
      </c>
      <c r="D1264" s="229"/>
      <c r="E1264" s="269" t="s">
        <v>1435</v>
      </c>
      <c r="F1264" s="229" t="s">
        <v>2002</v>
      </c>
      <c r="G1264" s="230">
        <v>45951</v>
      </c>
      <c r="H1264" s="144">
        <v>1903</v>
      </c>
      <c r="I1264" s="231">
        <v>45938</v>
      </c>
      <c r="J1264" s="232">
        <v>21927.55</v>
      </c>
      <c r="K1264" s="270"/>
      <c r="L1264" s="270">
        <v>326.13</v>
      </c>
      <c r="M1264" s="256"/>
      <c r="N1264" s="270">
        <f t="shared" si="96"/>
        <v>22253.68</v>
      </c>
      <c r="O1264" s="254"/>
      <c r="P1264" s="254"/>
      <c r="Q1264" s="253"/>
      <c r="R1264" s="144" t="s">
        <v>2003</v>
      </c>
    </row>
    <row r="1265" spans="1:18" ht="27.6" outlineLevel="2" x14ac:dyDescent="0.3">
      <c r="A1265" s="254"/>
      <c r="B1265" s="254"/>
      <c r="C1265" s="257" t="s">
        <v>1783</v>
      </c>
      <c r="D1265" s="229"/>
      <c r="E1265" s="269" t="s">
        <v>1435</v>
      </c>
      <c r="F1265" s="229" t="s">
        <v>2004</v>
      </c>
      <c r="G1265" s="230">
        <v>45974</v>
      </c>
      <c r="H1265" s="144">
        <v>1904</v>
      </c>
      <c r="I1265" s="231">
        <v>45940</v>
      </c>
      <c r="J1265" s="232">
        <v>1632952.65</v>
      </c>
      <c r="K1265" s="256"/>
      <c r="L1265" s="270">
        <v>24287.13</v>
      </c>
      <c r="M1265" s="256"/>
      <c r="N1265" s="270">
        <f t="shared" si="96"/>
        <v>1657239.7799999998</v>
      </c>
      <c r="O1265" s="254"/>
      <c r="P1265" s="254"/>
      <c r="Q1265" s="253"/>
      <c r="R1265" s="144" t="s">
        <v>2005</v>
      </c>
    </row>
    <row r="1266" spans="1:18" outlineLevel="2" x14ac:dyDescent="0.3">
      <c r="A1266" s="233"/>
      <c r="B1266" s="233"/>
      <c r="C1266" s="234"/>
      <c r="D1266" s="235"/>
      <c r="E1266" s="236"/>
      <c r="F1266" s="235"/>
      <c r="G1266" s="237"/>
      <c r="H1266" s="238"/>
      <c r="I1266" s="239"/>
      <c r="J1266" s="240"/>
      <c r="K1266" s="241"/>
      <c r="L1266" s="241"/>
      <c r="M1266" s="241"/>
      <c r="N1266" s="241"/>
    </row>
    <row r="1267" spans="1:18" outlineLevel="2" x14ac:dyDescent="0.3">
      <c r="A1267" s="319" t="s">
        <v>132</v>
      </c>
      <c r="B1267" s="320"/>
      <c r="C1267" s="320"/>
      <c r="D1267" s="320"/>
      <c r="E1267" s="320"/>
      <c r="F1267" s="320"/>
      <c r="G1267" s="320"/>
      <c r="H1267" s="320"/>
      <c r="I1267" s="320"/>
      <c r="J1267" s="320"/>
      <c r="K1267" s="320"/>
      <c r="L1267" s="320"/>
      <c r="M1267" s="321"/>
      <c r="N1267" s="242">
        <f>SUM(N1260:N1265)</f>
        <v>4227020.99</v>
      </c>
    </row>
    <row r="1268" spans="1:18" outlineLevel="2" x14ac:dyDescent="0.3">
      <c r="A1268" s="266"/>
      <c r="B1268" s="266"/>
      <c r="C1268" s="271"/>
      <c r="D1268" s="266"/>
      <c r="E1268" s="266"/>
      <c r="F1268" s="266"/>
      <c r="G1268" s="266"/>
      <c r="H1268" s="266"/>
      <c r="I1268" s="266"/>
      <c r="J1268" s="267"/>
      <c r="K1268" s="267"/>
      <c r="L1268" s="267"/>
      <c r="M1268" s="267"/>
      <c r="N1268" s="252"/>
    </row>
    <row r="1269" spans="1:18" s="251" customFormat="1" outlineLevel="2" x14ac:dyDescent="0.3">
      <c r="A1269" s="251" t="s">
        <v>703</v>
      </c>
      <c r="B1269" s="251">
        <v>12355235</v>
      </c>
      <c r="C1269" s="304" t="s">
        <v>2006</v>
      </c>
      <c r="D1269" s="304"/>
      <c r="E1269" s="304"/>
      <c r="F1269" s="304"/>
      <c r="J1269" s="252"/>
      <c r="K1269" s="252"/>
      <c r="L1269" s="252"/>
      <c r="M1269" s="252"/>
      <c r="N1269" s="252"/>
    </row>
    <row r="1270" spans="1:18" outlineLevel="2" x14ac:dyDescent="0.3">
      <c r="A1270" s="266"/>
      <c r="B1270" s="266"/>
      <c r="C1270" s="271"/>
      <c r="D1270" s="266"/>
      <c r="E1270" s="266"/>
      <c r="F1270" s="266"/>
      <c r="G1270" s="266"/>
      <c r="H1270" s="266"/>
      <c r="I1270" s="266"/>
      <c r="J1270" s="267"/>
      <c r="K1270" s="267"/>
      <c r="L1270" s="267"/>
      <c r="M1270" s="267"/>
      <c r="N1270" s="252"/>
    </row>
    <row r="1271" spans="1:18" outlineLevel="2" x14ac:dyDescent="0.3">
      <c r="A1271" s="307" t="s">
        <v>24</v>
      </c>
      <c r="B1271" s="307" t="s">
        <v>25</v>
      </c>
      <c r="C1271" s="317" t="s">
        <v>612</v>
      </c>
      <c r="D1271" s="307" t="s">
        <v>613</v>
      </c>
      <c r="E1271" s="307" t="s">
        <v>27</v>
      </c>
      <c r="F1271" s="309" t="s">
        <v>28</v>
      </c>
      <c r="G1271" s="309"/>
      <c r="H1271" s="309" t="s">
        <v>614</v>
      </c>
      <c r="I1271" s="309"/>
      <c r="J1271" s="309"/>
      <c r="K1271" s="315" t="s">
        <v>615</v>
      </c>
      <c r="L1271" s="315" t="s">
        <v>616</v>
      </c>
      <c r="M1271" s="315" t="s">
        <v>617</v>
      </c>
      <c r="N1271" s="315" t="s">
        <v>618</v>
      </c>
      <c r="O1271" s="307" t="s">
        <v>619</v>
      </c>
      <c r="P1271" s="307" t="s">
        <v>36</v>
      </c>
      <c r="Q1271" s="309" t="s">
        <v>32</v>
      </c>
      <c r="R1271" s="309" t="s">
        <v>620</v>
      </c>
    </row>
    <row r="1272" spans="1:18" outlineLevel="2" x14ac:dyDescent="0.3">
      <c r="A1272" s="308"/>
      <c r="B1272" s="308"/>
      <c r="C1272" s="318"/>
      <c r="D1272" s="308"/>
      <c r="E1272" s="308"/>
      <c r="F1272" s="253" t="s">
        <v>33</v>
      </c>
      <c r="G1272" s="253" t="s">
        <v>34</v>
      </c>
      <c r="H1272" s="253" t="s">
        <v>33</v>
      </c>
      <c r="I1272" s="253" t="s">
        <v>34</v>
      </c>
      <c r="J1272" s="255" t="s">
        <v>35</v>
      </c>
      <c r="K1272" s="316"/>
      <c r="L1272" s="316"/>
      <c r="M1272" s="316"/>
      <c r="N1272" s="316"/>
      <c r="O1272" s="308"/>
      <c r="P1272" s="308"/>
      <c r="Q1272" s="309"/>
      <c r="R1272" s="309"/>
    </row>
    <row r="1273" spans="1:18" ht="27.6" outlineLevel="2" x14ac:dyDescent="0.3">
      <c r="A1273" s="254" t="s">
        <v>37</v>
      </c>
      <c r="B1273" s="254">
        <v>1</v>
      </c>
      <c r="C1273" s="257" t="s">
        <v>1247</v>
      </c>
      <c r="D1273" s="229"/>
      <c r="E1273" s="269" t="s">
        <v>1435</v>
      </c>
      <c r="F1273" s="229" t="s">
        <v>2007</v>
      </c>
      <c r="G1273" s="230">
        <v>45870</v>
      </c>
      <c r="H1273" s="144">
        <v>1876</v>
      </c>
      <c r="I1273" s="231">
        <v>45856</v>
      </c>
      <c r="J1273" s="232">
        <v>2883128.59</v>
      </c>
      <c r="K1273" s="256"/>
      <c r="L1273" s="256"/>
      <c r="M1273" s="256"/>
      <c r="N1273" s="270">
        <f t="shared" ref="N1273:N1279" si="97">+J1273+K1273+L1273-M1273</f>
        <v>2883128.59</v>
      </c>
      <c r="O1273" s="254" t="s">
        <v>708</v>
      </c>
      <c r="P1273" s="254" t="s">
        <v>1002</v>
      </c>
      <c r="Q1273" s="253"/>
      <c r="R1273" s="144" t="s">
        <v>2008</v>
      </c>
    </row>
    <row r="1274" spans="1:18" ht="27.6" outlineLevel="2" x14ac:dyDescent="0.3">
      <c r="A1274" s="254"/>
      <c r="B1274" s="254"/>
      <c r="C1274" s="257" t="s">
        <v>933</v>
      </c>
      <c r="D1274" s="229"/>
      <c r="E1274" s="269" t="s">
        <v>1435</v>
      </c>
      <c r="F1274" s="229" t="s">
        <v>2009</v>
      </c>
      <c r="G1274" s="230">
        <v>45923</v>
      </c>
      <c r="H1274" s="144">
        <v>1889</v>
      </c>
      <c r="I1274" s="231">
        <v>45912</v>
      </c>
      <c r="J1274" s="232">
        <v>1428035.29</v>
      </c>
      <c r="K1274" s="270"/>
      <c r="L1274" s="270">
        <v>30536.6</v>
      </c>
      <c r="M1274" s="256"/>
      <c r="N1274" s="270">
        <f t="shared" si="97"/>
        <v>1458571.8900000001</v>
      </c>
      <c r="O1274" s="254"/>
      <c r="P1274" s="254"/>
      <c r="Q1274" s="253"/>
      <c r="R1274" s="144" t="s">
        <v>2010</v>
      </c>
    </row>
    <row r="1275" spans="1:18" ht="27.6" outlineLevel="2" x14ac:dyDescent="0.3">
      <c r="A1275" s="254"/>
      <c r="B1275" s="254"/>
      <c r="C1275" s="257" t="s">
        <v>908</v>
      </c>
      <c r="D1275" s="229"/>
      <c r="E1275" s="269" t="s">
        <v>1435</v>
      </c>
      <c r="F1275" s="229" t="s">
        <v>2011</v>
      </c>
      <c r="G1275" s="230">
        <v>45946</v>
      </c>
      <c r="H1275" s="144">
        <v>1901</v>
      </c>
      <c r="I1275" s="231">
        <v>45936</v>
      </c>
      <c r="J1275" s="232">
        <v>2665587.33</v>
      </c>
      <c r="K1275" s="270"/>
      <c r="L1275" s="270">
        <v>56999.98</v>
      </c>
      <c r="M1275" s="256"/>
      <c r="N1275" s="270">
        <f t="shared" si="97"/>
        <v>2722587.31</v>
      </c>
      <c r="O1275" s="254"/>
      <c r="P1275" s="254"/>
      <c r="Q1275" s="253"/>
      <c r="R1275" s="144" t="s">
        <v>2012</v>
      </c>
    </row>
    <row r="1276" spans="1:18" ht="27.6" outlineLevel="2" x14ac:dyDescent="0.3">
      <c r="A1276" s="254"/>
      <c r="B1276" s="254"/>
      <c r="C1276" s="257" t="s">
        <v>975</v>
      </c>
      <c r="D1276" s="229"/>
      <c r="E1276" s="269" t="s">
        <v>1435</v>
      </c>
      <c r="F1276" s="229" t="s">
        <v>2013</v>
      </c>
      <c r="G1276" s="230">
        <v>46003</v>
      </c>
      <c r="H1276" s="144">
        <v>1919</v>
      </c>
      <c r="I1276" s="231">
        <v>45994</v>
      </c>
      <c r="J1276" s="232">
        <v>2032687.35</v>
      </c>
      <c r="K1276" s="270"/>
      <c r="L1276" s="270">
        <v>43466.27</v>
      </c>
      <c r="M1276" s="256"/>
      <c r="N1276" s="270">
        <f t="shared" si="97"/>
        <v>2076153.62</v>
      </c>
      <c r="O1276" s="254"/>
      <c r="P1276" s="254"/>
      <c r="Q1276" s="253"/>
      <c r="R1276" s="144" t="s">
        <v>2014</v>
      </c>
    </row>
    <row r="1277" spans="1:18" ht="27.6" outlineLevel="2" x14ac:dyDescent="0.3">
      <c r="A1277" s="254"/>
      <c r="B1277" s="254"/>
      <c r="C1277" s="257" t="s">
        <v>916</v>
      </c>
      <c r="D1277" s="229"/>
      <c r="E1277" s="269" t="s">
        <v>1435</v>
      </c>
      <c r="F1277" s="229" t="s">
        <v>2015</v>
      </c>
      <c r="G1277" s="230">
        <v>46007</v>
      </c>
      <c r="H1277" s="144">
        <v>1920</v>
      </c>
      <c r="I1277" s="231">
        <v>45994</v>
      </c>
      <c r="J1277" s="232">
        <v>159872.07999999999</v>
      </c>
      <c r="K1277" s="270"/>
      <c r="L1277" s="270">
        <v>3418.64</v>
      </c>
      <c r="M1277" s="256"/>
      <c r="N1277" s="270">
        <f t="shared" si="97"/>
        <v>163290.72</v>
      </c>
      <c r="O1277" s="254"/>
      <c r="P1277" s="254"/>
      <c r="Q1277" s="253"/>
      <c r="R1277" s="144" t="s">
        <v>2016</v>
      </c>
    </row>
    <row r="1278" spans="1:18" ht="27.6" outlineLevel="2" x14ac:dyDescent="0.3">
      <c r="A1278" s="254"/>
      <c r="B1278" s="254"/>
      <c r="C1278" s="257" t="s">
        <v>1584</v>
      </c>
      <c r="D1278" s="229"/>
      <c r="E1278" s="269" t="s">
        <v>1435</v>
      </c>
      <c r="F1278" s="229" t="s">
        <v>2017</v>
      </c>
      <c r="G1278" s="230">
        <v>46007</v>
      </c>
      <c r="H1278" s="144">
        <v>1925</v>
      </c>
      <c r="I1278" s="231">
        <v>46000</v>
      </c>
      <c r="J1278" s="232">
        <v>300274.28999999998</v>
      </c>
      <c r="K1278" s="270"/>
      <c r="L1278" s="270">
        <v>6420.97</v>
      </c>
      <c r="M1278" s="256"/>
      <c r="N1278" s="270">
        <f t="shared" si="97"/>
        <v>306695.25999999995</v>
      </c>
      <c r="O1278" s="254"/>
      <c r="P1278" s="254"/>
      <c r="Q1278" s="253"/>
      <c r="R1278" s="144" t="s">
        <v>2018</v>
      </c>
    </row>
    <row r="1279" spans="1:18" ht="27.6" outlineLevel="2" x14ac:dyDescent="0.3">
      <c r="A1279" s="254"/>
      <c r="B1279" s="254"/>
      <c r="C1279" s="257" t="s">
        <v>2019</v>
      </c>
      <c r="D1279" s="229"/>
      <c r="E1279" s="269" t="s">
        <v>1435</v>
      </c>
      <c r="F1279" s="229" t="s">
        <v>2020</v>
      </c>
      <c r="G1279" s="230">
        <v>46007</v>
      </c>
      <c r="H1279" s="144">
        <v>1927</v>
      </c>
      <c r="I1279" s="231">
        <v>46000</v>
      </c>
      <c r="J1279" s="232">
        <v>514246.44</v>
      </c>
      <c r="K1279" s="256"/>
      <c r="L1279" s="270">
        <v>7648.46</v>
      </c>
      <c r="M1279" s="256"/>
      <c r="N1279" s="270">
        <f t="shared" si="97"/>
        <v>521894.9</v>
      </c>
      <c r="O1279" s="254"/>
      <c r="P1279" s="254"/>
      <c r="Q1279" s="253"/>
      <c r="R1279" s="144" t="s">
        <v>2021</v>
      </c>
    </row>
    <row r="1280" spans="1:18" outlineLevel="2" x14ac:dyDescent="0.3">
      <c r="A1280" s="233"/>
      <c r="B1280" s="233"/>
      <c r="C1280" s="234"/>
      <c r="D1280" s="235"/>
      <c r="E1280" s="236"/>
      <c r="F1280" s="235"/>
      <c r="G1280" s="237"/>
      <c r="H1280" s="238"/>
      <c r="I1280" s="239"/>
      <c r="J1280" s="240"/>
      <c r="K1280" s="241"/>
      <c r="L1280" s="241"/>
      <c r="M1280" s="241"/>
      <c r="N1280" s="241"/>
    </row>
    <row r="1281" spans="1:18" outlineLevel="2" x14ac:dyDescent="0.3">
      <c r="A1281" s="319" t="s">
        <v>132</v>
      </c>
      <c r="B1281" s="320"/>
      <c r="C1281" s="320"/>
      <c r="D1281" s="320"/>
      <c r="E1281" s="320"/>
      <c r="F1281" s="320"/>
      <c r="G1281" s="320"/>
      <c r="H1281" s="320"/>
      <c r="I1281" s="320"/>
      <c r="J1281" s="320"/>
      <c r="K1281" s="320"/>
      <c r="L1281" s="320"/>
      <c r="M1281" s="321"/>
      <c r="N1281" s="242">
        <f>SUM(N1273:N1279)</f>
        <v>10132322.290000001</v>
      </c>
    </row>
    <row r="1282" spans="1:18" outlineLevel="2" x14ac:dyDescent="0.3">
      <c r="A1282" s="266"/>
      <c r="B1282" s="266"/>
      <c r="C1282" s="271"/>
      <c r="D1282" s="266"/>
      <c r="E1282" s="266"/>
      <c r="F1282" s="266"/>
      <c r="G1282" s="266"/>
      <c r="H1282" s="266"/>
      <c r="I1282" s="266"/>
      <c r="J1282" s="267"/>
      <c r="K1282" s="267"/>
      <c r="L1282" s="267"/>
      <c r="M1282" s="267"/>
      <c r="N1282" s="252"/>
    </row>
    <row r="1283" spans="1:18" s="251" customFormat="1" ht="13.95" customHeight="1" outlineLevel="2" x14ac:dyDescent="0.3">
      <c r="A1283" s="251" t="s">
        <v>703</v>
      </c>
      <c r="B1283" s="251">
        <v>12355240</v>
      </c>
      <c r="C1283" s="304" t="s">
        <v>2022</v>
      </c>
      <c r="D1283" s="304"/>
      <c r="E1283" s="304"/>
      <c r="F1283" s="304"/>
      <c r="G1283" s="304"/>
      <c r="H1283" s="304"/>
      <c r="I1283" s="304"/>
      <c r="J1283" s="304"/>
      <c r="K1283" s="304"/>
      <c r="L1283" s="304"/>
      <c r="M1283" s="304"/>
      <c r="N1283" s="304"/>
      <c r="O1283" s="304"/>
      <c r="P1283" s="304"/>
      <c r="Q1283" s="304"/>
    </row>
    <row r="1284" spans="1:18" outlineLevel="2" x14ac:dyDescent="0.3">
      <c r="A1284" s="266"/>
      <c r="B1284" s="266"/>
      <c r="C1284" s="271"/>
      <c r="D1284" s="266"/>
      <c r="E1284" s="266"/>
      <c r="F1284" s="266"/>
      <c r="G1284" s="266"/>
      <c r="H1284" s="266"/>
      <c r="I1284" s="266"/>
      <c r="J1284" s="267"/>
      <c r="K1284" s="267"/>
      <c r="L1284" s="267"/>
      <c r="M1284" s="267"/>
      <c r="N1284" s="252"/>
    </row>
    <row r="1285" spans="1:18" outlineLevel="2" x14ac:dyDescent="0.3">
      <c r="A1285" s="307" t="s">
        <v>24</v>
      </c>
      <c r="B1285" s="307" t="s">
        <v>25</v>
      </c>
      <c r="C1285" s="317" t="s">
        <v>612</v>
      </c>
      <c r="D1285" s="307" t="s">
        <v>613</v>
      </c>
      <c r="E1285" s="307" t="s">
        <v>27</v>
      </c>
      <c r="F1285" s="309" t="s">
        <v>28</v>
      </c>
      <c r="G1285" s="309"/>
      <c r="H1285" s="309" t="s">
        <v>614</v>
      </c>
      <c r="I1285" s="309"/>
      <c r="J1285" s="309"/>
      <c r="K1285" s="315" t="s">
        <v>615</v>
      </c>
      <c r="L1285" s="315" t="s">
        <v>616</v>
      </c>
      <c r="M1285" s="315" t="s">
        <v>617</v>
      </c>
      <c r="N1285" s="315" t="s">
        <v>618</v>
      </c>
      <c r="O1285" s="307" t="s">
        <v>619</v>
      </c>
      <c r="P1285" s="307" t="s">
        <v>36</v>
      </c>
      <c r="Q1285" s="309" t="s">
        <v>32</v>
      </c>
      <c r="R1285" s="309" t="s">
        <v>620</v>
      </c>
    </row>
    <row r="1286" spans="1:18" outlineLevel="2" x14ac:dyDescent="0.3">
      <c r="A1286" s="308"/>
      <c r="B1286" s="308"/>
      <c r="C1286" s="318"/>
      <c r="D1286" s="308"/>
      <c r="E1286" s="308"/>
      <c r="F1286" s="253" t="s">
        <v>33</v>
      </c>
      <c r="G1286" s="253" t="s">
        <v>34</v>
      </c>
      <c r="H1286" s="253" t="s">
        <v>33</v>
      </c>
      <c r="I1286" s="253" t="s">
        <v>34</v>
      </c>
      <c r="J1286" s="255" t="s">
        <v>35</v>
      </c>
      <c r="K1286" s="316"/>
      <c r="L1286" s="316"/>
      <c r="M1286" s="316"/>
      <c r="N1286" s="316"/>
      <c r="O1286" s="308"/>
      <c r="P1286" s="308"/>
      <c r="Q1286" s="309"/>
      <c r="R1286" s="309"/>
    </row>
    <row r="1287" spans="1:18" ht="27.6" outlineLevel="2" x14ac:dyDescent="0.3">
      <c r="A1287" s="254" t="s">
        <v>37</v>
      </c>
      <c r="B1287" s="254">
        <v>1</v>
      </c>
      <c r="C1287" s="257" t="s">
        <v>904</v>
      </c>
      <c r="D1287" s="229"/>
      <c r="E1287" s="269" t="s">
        <v>2023</v>
      </c>
      <c r="F1287" s="229" t="s">
        <v>2024</v>
      </c>
      <c r="G1287" s="262">
        <v>45968</v>
      </c>
      <c r="H1287" s="144">
        <v>255</v>
      </c>
      <c r="I1287" s="231">
        <v>45959</v>
      </c>
      <c r="J1287" s="232">
        <v>3070562.68</v>
      </c>
      <c r="K1287" s="256"/>
      <c r="L1287" s="270">
        <v>45668.91</v>
      </c>
      <c r="M1287" s="256"/>
      <c r="N1287" s="270">
        <f t="shared" ref="N1287" si="98">+J1287+K1287+L1287-M1287</f>
        <v>3116231.5900000003</v>
      </c>
      <c r="O1287" s="254" t="s">
        <v>708</v>
      </c>
      <c r="P1287" s="254" t="s">
        <v>1002</v>
      </c>
      <c r="Q1287" s="253"/>
      <c r="R1287" s="144" t="s">
        <v>2025</v>
      </c>
    </row>
    <row r="1288" spans="1:18" outlineLevel="2" x14ac:dyDescent="0.3">
      <c r="A1288" s="233"/>
      <c r="B1288" s="233"/>
      <c r="C1288" s="234"/>
      <c r="D1288" s="235"/>
      <c r="E1288" s="236"/>
      <c r="F1288" s="235"/>
      <c r="G1288" s="237"/>
      <c r="H1288" s="238"/>
      <c r="I1288" s="239"/>
      <c r="J1288" s="240"/>
      <c r="K1288" s="241"/>
      <c r="L1288" s="241"/>
      <c r="M1288" s="241"/>
      <c r="N1288" s="241"/>
    </row>
    <row r="1289" spans="1:18" outlineLevel="2" x14ac:dyDescent="0.3">
      <c r="A1289" s="319" t="s">
        <v>132</v>
      </c>
      <c r="B1289" s="320"/>
      <c r="C1289" s="320"/>
      <c r="D1289" s="320"/>
      <c r="E1289" s="320"/>
      <c r="F1289" s="320"/>
      <c r="G1289" s="320"/>
      <c r="H1289" s="320"/>
      <c r="I1289" s="320"/>
      <c r="J1289" s="320"/>
      <c r="K1289" s="320"/>
      <c r="L1289" s="320"/>
      <c r="M1289" s="321"/>
      <c r="N1289" s="242">
        <f>SUM(N1287:N1287)</f>
        <v>3116231.5900000003</v>
      </c>
    </row>
    <row r="1290" spans="1:18" outlineLevel="2" x14ac:dyDescent="0.3">
      <c r="A1290" s="266"/>
      <c r="B1290" s="266"/>
      <c r="C1290" s="271"/>
      <c r="D1290" s="266"/>
      <c r="E1290" s="266"/>
      <c r="F1290" s="266"/>
      <c r="G1290" s="266"/>
      <c r="H1290" s="266"/>
      <c r="I1290" s="266"/>
      <c r="J1290" s="267"/>
      <c r="K1290" s="267"/>
      <c r="L1290" s="267"/>
      <c r="M1290" s="267"/>
      <c r="N1290" s="252"/>
    </row>
    <row r="1291" spans="1:18" s="251" customFormat="1" ht="13.95" customHeight="1" outlineLevel="2" x14ac:dyDescent="0.3">
      <c r="A1291" s="251" t="s">
        <v>703</v>
      </c>
      <c r="B1291" s="251">
        <v>12355242</v>
      </c>
      <c r="C1291" s="304" t="s">
        <v>2026</v>
      </c>
      <c r="D1291" s="304"/>
      <c r="E1291" s="304"/>
      <c r="F1291" s="304"/>
      <c r="G1291" s="304"/>
      <c r="H1291" s="304"/>
      <c r="I1291" s="304"/>
      <c r="J1291" s="304"/>
      <c r="K1291" s="304"/>
      <c r="L1291" s="304"/>
      <c r="M1291" s="304"/>
      <c r="N1291" s="304"/>
      <c r="O1291" s="304"/>
      <c r="P1291" s="304"/>
      <c r="Q1291" s="304"/>
    </row>
    <row r="1292" spans="1:18" outlineLevel="2" x14ac:dyDescent="0.3">
      <c r="A1292" s="266"/>
      <c r="B1292" s="266"/>
      <c r="C1292" s="271"/>
      <c r="D1292" s="266"/>
      <c r="E1292" s="266"/>
      <c r="F1292" s="266"/>
      <c r="G1292" s="266"/>
      <c r="H1292" s="266"/>
      <c r="I1292" s="266"/>
      <c r="J1292" s="267"/>
      <c r="K1292" s="267"/>
      <c r="L1292" s="267"/>
      <c r="M1292" s="267"/>
      <c r="N1292" s="252"/>
    </row>
    <row r="1293" spans="1:18" outlineLevel="2" x14ac:dyDescent="0.3">
      <c r="A1293" s="307" t="s">
        <v>24</v>
      </c>
      <c r="B1293" s="307" t="s">
        <v>25</v>
      </c>
      <c r="C1293" s="317" t="s">
        <v>612</v>
      </c>
      <c r="D1293" s="307" t="s">
        <v>613</v>
      </c>
      <c r="E1293" s="307" t="s">
        <v>27</v>
      </c>
      <c r="F1293" s="309" t="s">
        <v>28</v>
      </c>
      <c r="G1293" s="309"/>
      <c r="H1293" s="309" t="s">
        <v>614</v>
      </c>
      <c r="I1293" s="309"/>
      <c r="J1293" s="309"/>
      <c r="K1293" s="315" t="s">
        <v>615</v>
      </c>
      <c r="L1293" s="315" t="s">
        <v>616</v>
      </c>
      <c r="M1293" s="315" t="s">
        <v>617</v>
      </c>
      <c r="N1293" s="315" t="s">
        <v>618</v>
      </c>
      <c r="O1293" s="307" t="s">
        <v>619</v>
      </c>
      <c r="P1293" s="307" t="s">
        <v>36</v>
      </c>
      <c r="Q1293" s="309" t="s">
        <v>32</v>
      </c>
      <c r="R1293" s="309" t="s">
        <v>620</v>
      </c>
    </row>
    <row r="1294" spans="1:18" outlineLevel="2" x14ac:dyDescent="0.3">
      <c r="A1294" s="308"/>
      <c r="B1294" s="308"/>
      <c r="C1294" s="318"/>
      <c r="D1294" s="308"/>
      <c r="E1294" s="308"/>
      <c r="F1294" s="253" t="s">
        <v>33</v>
      </c>
      <c r="G1294" s="253" t="s">
        <v>34</v>
      </c>
      <c r="H1294" s="253" t="s">
        <v>33</v>
      </c>
      <c r="I1294" s="253" t="s">
        <v>34</v>
      </c>
      <c r="J1294" s="255" t="s">
        <v>35</v>
      </c>
      <c r="K1294" s="316"/>
      <c r="L1294" s="316"/>
      <c r="M1294" s="316"/>
      <c r="N1294" s="316"/>
      <c r="O1294" s="308"/>
      <c r="P1294" s="308"/>
      <c r="Q1294" s="309"/>
      <c r="R1294" s="309"/>
    </row>
    <row r="1295" spans="1:18" ht="27.6" outlineLevel="2" x14ac:dyDescent="0.3">
      <c r="A1295" s="254" t="s">
        <v>37</v>
      </c>
      <c r="B1295" s="254">
        <v>1</v>
      </c>
      <c r="C1295" s="257" t="s">
        <v>1608</v>
      </c>
      <c r="D1295" s="229"/>
      <c r="E1295" s="269" t="s">
        <v>785</v>
      </c>
      <c r="F1295" s="261" t="s">
        <v>2027</v>
      </c>
      <c r="G1295" s="230">
        <v>45889</v>
      </c>
      <c r="H1295" s="144">
        <v>975</v>
      </c>
      <c r="I1295" s="231">
        <v>45874</v>
      </c>
      <c r="J1295" s="232">
        <v>640474.14</v>
      </c>
      <c r="K1295" s="256"/>
      <c r="L1295" s="270">
        <v>9525.86</v>
      </c>
      <c r="M1295" s="256"/>
      <c r="N1295" s="270">
        <f t="shared" ref="N1295" si="99">+J1295+K1295+L1295-M1295</f>
        <v>650000</v>
      </c>
      <c r="O1295" s="254" t="s">
        <v>708</v>
      </c>
      <c r="P1295" s="254" t="s">
        <v>1002</v>
      </c>
      <c r="Q1295" s="253"/>
      <c r="R1295" s="144" t="s">
        <v>2028</v>
      </c>
    </row>
    <row r="1296" spans="1:18" outlineLevel="2" x14ac:dyDescent="0.3">
      <c r="A1296" s="233"/>
      <c r="B1296" s="233"/>
      <c r="C1296" s="234"/>
      <c r="D1296" s="235"/>
      <c r="E1296" s="236"/>
      <c r="F1296" s="235"/>
      <c r="G1296" s="237"/>
      <c r="H1296" s="238"/>
      <c r="I1296" s="239"/>
      <c r="J1296" s="240"/>
      <c r="K1296" s="241"/>
      <c r="L1296" s="241"/>
      <c r="M1296" s="241"/>
      <c r="N1296" s="241"/>
    </row>
    <row r="1297" spans="1:18" outlineLevel="2" x14ac:dyDescent="0.3">
      <c r="A1297" s="319" t="s">
        <v>132</v>
      </c>
      <c r="B1297" s="320"/>
      <c r="C1297" s="320"/>
      <c r="D1297" s="320"/>
      <c r="E1297" s="320"/>
      <c r="F1297" s="320"/>
      <c r="G1297" s="320"/>
      <c r="H1297" s="320"/>
      <c r="I1297" s="320"/>
      <c r="J1297" s="320"/>
      <c r="K1297" s="320"/>
      <c r="L1297" s="320"/>
      <c r="M1297" s="321"/>
      <c r="N1297" s="242">
        <f>SUM(N1295:N1295)</f>
        <v>650000</v>
      </c>
    </row>
    <row r="1298" spans="1:18" outlineLevel="2" x14ac:dyDescent="0.3">
      <c r="A1298" s="266"/>
      <c r="B1298" s="266"/>
      <c r="C1298" s="271"/>
      <c r="D1298" s="266"/>
      <c r="E1298" s="266"/>
      <c r="F1298" s="266"/>
      <c r="G1298" s="266"/>
      <c r="H1298" s="266"/>
      <c r="I1298" s="266"/>
      <c r="J1298" s="267"/>
      <c r="K1298" s="267"/>
      <c r="L1298" s="267"/>
      <c r="M1298" s="267"/>
      <c r="N1298" s="252"/>
    </row>
    <row r="1299" spans="1:18" s="251" customFormat="1" ht="13.95" customHeight="1" outlineLevel="2" x14ac:dyDescent="0.3">
      <c r="A1299" s="251" t="s">
        <v>703</v>
      </c>
      <c r="B1299" s="251">
        <v>12355243</v>
      </c>
      <c r="C1299" s="304" t="s">
        <v>2029</v>
      </c>
      <c r="D1299" s="304"/>
      <c r="E1299" s="304"/>
      <c r="F1299" s="304"/>
      <c r="G1299" s="304"/>
      <c r="H1299" s="304"/>
      <c r="I1299" s="304"/>
      <c r="J1299" s="304"/>
      <c r="K1299" s="304"/>
      <c r="L1299" s="304"/>
      <c r="M1299" s="304"/>
      <c r="N1299" s="304"/>
      <c r="O1299" s="304"/>
      <c r="P1299" s="304"/>
      <c r="Q1299" s="304"/>
    </row>
    <row r="1300" spans="1:18" outlineLevel="2" x14ac:dyDescent="0.3">
      <c r="A1300" s="266"/>
      <c r="B1300" s="266"/>
      <c r="C1300" s="271"/>
      <c r="D1300" s="266"/>
      <c r="E1300" s="266"/>
      <c r="F1300" s="266"/>
      <c r="G1300" s="266"/>
      <c r="H1300" s="266"/>
      <c r="I1300" s="266"/>
      <c r="J1300" s="267"/>
      <c r="K1300" s="267"/>
      <c r="L1300" s="267"/>
      <c r="M1300" s="267"/>
      <c r="N1300" s="252"/>
    </row>
    <row r="1301" spans="1:18" outlineLevel="2" x14ac:dyDescent="0.3">
      <c r="A1301" s="307" t="s">
        <v>24</v>
      </c>
      <c r="B1301" s="307" t="s">
        <v>25</v>
      </c>
      <c r="C1301" s="317" t="s">
        <v>612</v>
      </c>
      <c r="D1301" s="307" t="s">
        <v>613</v>
      </c>
      <c r="E1301" s="307" t="s">
        <v>27</v>
      </c>
      <c r="F1301" s="309" t="s">
        <v>28</v>
      </c>
      <c r="G1301" s="309"/>
      <c r="H1301" s="309" t="s">
        <v>614</v>
      </c>
      <c r="I1301" s="309"/>
      <c r="J1301" s="309"/>
      <c r="K1301" s="315" t="s">
        <v>615</v>
      </c>
      <c r="L1301" s="315" t="s">
        <v>616</v>
      </c>
      <c r="M1301" s="315" t="s">
        <v>617</v>
      </c>
      <c r="N1301" s="315" t="s">
        <v>618</v>
      </c>
      <c r="O1301" s="307" t="s">
        <v>619</v>
      </c>
      <c r="P1301" s="307" t="s">
        <v>36</v>
      </c>
      <c r="Q1301" s="309" t="s">
        <v>32</v>
      </c>
      <c r="R1301" s="309" t="s">
        <v>620</v>
      </c>
    </row>
    <row r="1302" spans="1:18" outlineLevel="2" x14ac:dyDescent="0.3">
      <c r="A1302" s="308"/>
      <c r="B1302" s="308"/>
      <c r="C1302" s="318"/>
      <c r="D1302" s="308"/>
      <c r="E1302" s="308"/>
      <c r="F1302" s="253" t="s">
        <v>33</v>
      </c>
      <c r="G1302" s="253" t="s">
        <v>34</v>
      </c>
      <c r="H1302" s="253" t="s">
        <v>33</v>
      </c>
      <c r="I1302" s="253" t="s">
        <v>34</v>
      </c>
      <c r="J1302" s="255" t="s">
        <v>35</v>
      </c>
      <c r="K1302" s="316"/>
      <c r="L1302" s="316"/>
      <c r="M1302" s="316"/>
      <c r="N1302" s="316"/>
      <c r="O1302" s="308"/>
      <c r="P1302" s="308"/>
      <c r="Q1302" s="309"/>
      <c r="R1302" s="309"/>
    </row>
    <row r="1303" spans="1:18" ht="27.6" outlineLevel="2" x14ac:dyDescent="0.3">
      <c r="A1303" s="254" t="s">
        <v>37</v>
      </c>
      <c r="B1303" s="254">
        <v>1</v>
      </c>
      <c r="C1303" s="257" t="s">
        <v>1608</v>
      </c>
      <c r="D1303" s="229"/>
      <c r="E1303" s="269" t="s">
        <v>826</v>
      </c>
      <c r="F1303" s="229" t="s">
        <v>2030</v>
      </c>
      <c r="G1303" s="262">
        <v>45896</v>
      </c>
      <c r="H1303" s="144">
        <v>707</v>
      </c>
      <c r="I1303" s="231">
        <v>45874</v>
      </c>
      <c r="J1303" s="232">
        <v>303998.28000000003</v>
      </c>
      <c r="K1303" s="256"/>
      <c r="L1303" s="270">
        <v>4521.41</v>
      </c>
      <c r="M1303" s="256"/>
      <c r="N1303" s="270">
        <f t="shared" ref="N1303" si="100">+J1303+K1303+L1303-M1303</f>
        <v>308519.69</v>
      </c>
      <c r="O1303" s="254" t="s">
        <v>708</v>
      </c>
      <c r="P1303" s="254" t="s">
        <v>1002</v>
      </c>
      <c r="Q1303" s="253"/>
      <c r="R1303" s="144" t="s">
        <v>2031</v>
      </c>
    </row>
    <row r="1304" spans="1:18" outlineLevel="2" x14ac:dyDescent="0.3">
      <c r="A1304" s="233"/>
      <c r="B1304" s="233"/>
      <c r="C1304" s="234"/>
      <c r="D1304" s="235"/>
      <c r="E1304" s="236"/>
      <c r="F1304" s="235"/>
      <c r="G1304" s="237"/>
      <c r="H1304" s="238"/>
      <c r="I1304" s="239"/>
      <c r="J1304" s="240"/>
      <c r="K1304" s="241"/>
      <c r="L1304" s="241"/>
      <c r="M1304" s="241"/>
      <c r="N1304" s="241"/>
    </row>
    <row r="1305" spans="1:18" outlineLevel="2" x14ac:dyDescent="0.3">
      <c r="A1305" s="319" t="s">
        <v>132</v>
      </c>
      <c r="B1305" s="320"/>
      <c r="C1305" s="320"/>
      <c r="D1305" s="320"/>
      <c r="E1305" s="320"/>
      <c r="F1305" s="320"/>
      <c r="G1305" s="320"/>
      <c r="H1305" s="320"/>
      <c r="I1305" s="320"/>
      <c r="J1305" s="320"/>
      <c r="K1305" s="320"/>
      <c r="L1305" s="320"/>
      <c r="M1305" s="321"/>
      <c r="N1305" s="242">
        <f>SUM(N1303:N1303)</f>
        <v>308519.69</v>
      </c>
    </row>
    <row r="1306" spans="1:18" outlineLevel="2" x14ac:dyDescent="0.3">
      <c r="A1306" s="266"/>
      <c r="B1306" s="266"/>
      <c r="C1306" s="271"/>
      <c r="D1306" s="266"/>
      <c r="E1306" s="266"/>
      <c r="F1306" s="266"/>
      <c r="G1306" s="266"/>
      <c r="H1306" s="266"/>
      <c r="I1306" s="266"/>
      <c r="J1306" s="267"/>
      <c r="K1306" s="267"/>
      <c r="L1306" s="267"/>
      <c r="M1306" s="267"/>
      <c r="N1306" s="252"/>
    </row>
    <row r="1307" spans="1:18" s="251" customFormat="1" ht="13.95" customHeight="1" outlineLevel="2" x14ac:dyDescent="0.3">
      <c r="A1307" s="251" t="s">
        <v>703</v>
      </c>
      <c r="B1307" s="251">
        <v>12355244</v>
      </c>
      <c r="C1307" s="304" t="s">
        <v>2032</v>
      </c>
      <c r="D1307" s="304"/>
      <c r="E1307" s="304"/>
      <c r="F1307" s="304"/>
      <c r="G1307" s="304"/>
      <c r="H1307" s="304"/>
      <c r="I1307" s="304"/>
      <c r="J1307" s="304"/>
      <c r="K1307" s="304"/>
      <c r="L1307" s="304"/>
      <c r="M1307" s="304"/>
      <c r="N1307" s="304"/>
      <c r="O1307" s="304"/>
      <c r="P1307" s="304"/>
      <c r="Q1307" s="304"/>
    </row>
    <row r="1308" spans="1:18" outlineLevel="2" x14ac:dyDescent="0.3">
      <c r="A1308" s="266"/>
      <c r="B1308" s="266"/>
      <c r="C1308" s="271"/>
      <c r="D1308" s="266"/>
      <c r="E1308" s="266"/>
      <c r="F1308" s="266"/>
      <c r="G1308" s="266"/>
      <c r="H1308" s="266"/>
      <c r="I1308" s="266"/>
      <c r="J1308" s="267"/>
      <c r="K1308" s="267"/>
      <c r="L1308" s="267"/>
      <c r="M1308" s="267"/>
      <c r="N1308" s="252"/>
    </row>
    <row r="1309" spans="1:18" outlineLevel="2" x14ac:dyDescent="0.3">
      <c r="A1309" s="307" t="s">
        <v>24</v>
      </c>
      <c r="B1309" s="307" t="s">
        <v>25</v>
      </c>
      <c r="C1309" s="317" t="s">
        <v>612</v>
      </c>
      <c r="D1309" s="307" t="s">
        <v>613</v>
      </c>
      <c r="E1309" s="307" t="s">
        <v>27</v>
      </c>
      <c r="F1309" s="309" t="s">
        <v>28</v>
      </c>
      <c r="G1309" s="309"/>
      <c r="H1309" s="309" t="s">
        <v>614</v>
      </c>
      <c r="I1309" s="309"/>
      <c r="J1309" s="309"/>
      <c r="K1309" s="315" t="s">
        <v>615</v>
      </c>
      <c r="L1309" s="315" t="s">
        <v>616</v>
      </c>
      <c r="M1309" s="315" t="s">
        <v>617</v>
      </c>
      <c r="N1309" s="315" t="s">
        <v>618</v>
      </c>
      <c r="O1309" s="307" t="s">
        <v>619</v>
      </c>
      <c r="P1309" s="307" t="s">
        <v>36</v>
      </c>
      <c r="Q1309" s="309" t="s">
        <v>32</v>
      </c>
      <c r="R1309" s="309" t="s">
        <v>620</v>
      </c>
    </row>
    <row r="1310" spans="1:18" outlineLevel="2" x14ac:dyDescent="0.3">
      <c r="A1310" s="308"/>
      <c r="B1310" s="308"/>
      <c r="C1310" s="318"/>
      <c r="D1310" s="308"/>
      <c r="E1310" s="308"/>
      <c r="F1310" s="253" t="s">
        <v>33</v>
      </c>
      <c r="G1310" s="253" t="s">
        <v>34</v>
      </c>
      <c r="H1310" s="253" t="s">
        <v>33</v>
      </c>
      <c r="I1310" s="253" t="s">
        <v>34</v>
      </c>
      <c r="J1310" s="255" t="s">
        <v>35</v>
      </c>
      <c r="K1310" s="316"/>
      <c r="L1310" s="316"/>
      <c r="M1310" s="316"/>
      <c r="N1310" s="316"/>
      <c r="O1310" s="308"/>
      <c r="P1310" s="308"/>
      <c r="Q1310" s="309"/>
      <c r="R1310" s="309"/>
    </row>
    <row r="1311" spans="1:18" ht="27.6" outlineLevel="2" x14ac:dyDescent="0.3">
      <c r="A1311" s="254" t="s">
        <v>37</v>
      </c>
      <c r="B1311" s="254">
        <v>1</v>
      </c>
      <c r="C1311" s="257" t="s">
        <v>1930</v>
      </c>
      <c r="D1311" s="229"/>
      <c r="E1311" s="269" t="s">
        <v>1790</v>
      </c>
      <c r="F1311" s="229" t="s">
        <v>2033</v>
      </c>
      <c r="G1311" s="230">
        <v>46007</v>
      </c>
      <c r="H1311" s="144">
        <v>15</v>
      </c>
      <c r="I1311" s="231">
        <v>46004</v>
      </c>
      <c r="J1311" s="232">
        <v>1079281.97</v>
      </c>
      <c r="K1311" s="256"/>
      <c r="L1311" s="270"/>
      <c r="M1311" s="256"/>
      <c r="N1311" s="270">
        <f t="shared" ref="N1311" si="101">+J1311+K1311+L1311-M1311</f>
        <v>1079281.97</v>
      </c>
      <c r="O1311" s="254" t="s">
        <v>708</v>
      </c>
      <c r="P1311" s="254" t="s">
        <v>1002</v>
      </c>
      <c r="Q1311" s="253"/>
      <c r="R1311" s="144" t="s">
        <v>2034</v>
      </c>
    </row>
    <row r="1312" spans="1:18" outlineLevel="2" x14ac:dyDescent="0.3">
      <c r="A1312" s="233"/>
      <c r="B1312" s="233"/>
      <c r="C1312" s="234"/>
      <c r="D1312" s="235"/>
      <c r="E1312" s="236"/>
      <c r="F1312" s="235"/>
      <c r="G1312" s="237"/>
      <c r="H1312" s="238"/>
      <c r="I1312" s="239"/>
      <c r="J1312" s="240"/>
      <c r="K1312" s="241"/>
      <c r="L1312" s="241"/>
      <c r="M1312" s="241"/>
      <c r="N1312" s="241"/>
    </row>
    <row r="1313" spans="1:18" outlineLevel="2" x14ac:dyDescent="0.3">
      <c r="A1313" s="319" t="s">
        <v>132</v>
      </c>
      <c r="B1313" s="320"/>
      <c r="C1313" s="320"/>
      <c r="D1313" s="320"/>
      <c r="E1313" s="320"/>
      <c r="F1313" s="320"/>
      <c r="G1313" s="320"/>
      <c r="H1313" s="320"/>
      <c r="I1313" s="320"/>
      <c r="J1313" s="320"/>
      <c r="K1313" s="320"/>
      <c r="L1313" s="320"/>
      <c r="M1313" s="321"/>
      <c r="N1313" s="242">
        <f>SUM(N1311:N1311)</f>
        <v>1079281.97</v>
      </c>
    </row>
    <row r="1314" spans="1:18" outlineLevel="2" x14ac:dyDescent="0.3">
      <c r="A1314" s="266"/>
      <c r="B1314" s="266"/>
      <c r="C1314" s="271"/>
      <c r="D1314" s="266"/>
      <c r="E1314" s="266"/>
      <c r="F1314" s="266"/>
      <c r="G1314" s="266"/>
      <c r="H1314" s="266"/>
      <c r="I1314" s="266"/>
      <c r="J1314" s="267"/>
      <c r="K1314" s="267"/>
      <c r="L1314" s="267"/>
      <c r="M1314" s="267"/>
      <c r="N1314" s="252"/>
    </row>
    <row r="1315" spans="1:18" s="251" customFormat="1" outlineLevel="2" x14ac:dyDescent="0.3">
      <c r="A1315" s="251" t="s">
        <v>703</v>
      </c>
      <c r="B1315" s="251">
        <v>12355245</v>
      </c>
      <c r="C1315" s="304" t="s">
        <v>2035</v>
      </c>
      <c r="D1315" s="304"/>
      <c r="E1315" s="304"/>
      <c r="F1315" s="304"/>
      <c r="J1315" s="252"/>
      <c r="K1315" s="252"/>
      <c r="L1315" s="252"/>
      <c r="M1315" s="252"/>
      <c r="N1315" s="252"/>
    </row>
    <row r="1316" spans="1:18" outlineLevel="2" x14ac:dyDescent="0.3">
      <c r="A1316" s="266"/>
      <c r="B1316" s="266"/>
      <c r="C1316" s="271"/>
      <c r="D1316" s="266"/>
      <c r="E1316" s="266"/>
      <c r="F1316" s="266"/>
      <c r="G1316" s="266"/>
      <c r="H1316" s="266"/>
      <c r="I1316" s="266"/>
      <c r="J1316" s="267"/>
      <c r="K1316" s="267"/>
      <c r="L1316" s="267"/>
      <c r="M1316" s="267"/>
      <c r="N1316" s="252"/>
    </row>
    <row r="1317" spans="1:18" outlineLevel="2" x14ac:dyDescent="0.3">
      <c r="A1317" s="307" t="s">
        <v>24</v>
      </c>
      <c r="B1317" s="307" t="s">
        <v>25</v>
      </c>
      <c r="C1317" s="317" t="s">
        <v>612</v>
      </c>
      <c r="D1317" s="307" t="s">
        <v>613</v>
      </c>
      <c r="E1317" s="307" t="s">
        <v>27</v>
      </c>
      <c r="F1317" s="309" t="s">
        <v>28</v>
      </c>
      <c r="G1317" s="309"/>
      <c r="H1317" s="309" t="s">
        <v>614</v>
      </c>
      <c r="I1317" s="309"/>
      <c r="J1317" s="309"/>
      <c r="K1317" s="315" t="s">
        <v>615</v>
      </c>
      <c r="L1317" s="315" t="s">
        <v>616</v>
      </c>
      <c r="M1317" s="315" t="s">
        <v>617</v>
      </c>
      <c r="N1317" s="315" t="s">
        <v>618</v>
      </c>
      <c r="O1317" s="307" t="s">
        <v>619</v>
      </c>
      <c r="P1317" s="307" t="s">
        <v>36</v>
      </c>
      <c r="Q1317" s="309" t="s">
        <v>32</v>
      </c>
      <c r="R1317" s="309" t="s">
        <v>620</v>
      </c>
    </row>
    <row r="1318" spans="1:18" outlineLevel="2" x14ac:dyDescent="0.3">
      <c r="A1318" s="308"/>
      <c r="B1318" s="308"/>
      <c r="C1318" s="318"/>
      <c r="D1318" s="308"/>
      <c r="E1318" s="308"/>
      <c r="F1318" s="253" t="s">
        <v>33</v>
      </c>
      <c r="G1318" s="253" t="s">
        <v>34</v>
      </c>
      <c r="H1318" s="253" t="s">
        <v>33</v>
      </c>
      <c r="I1318" s="253" t="s">
        <v>34</v>
      </c>
      <c r="J1318" s="255" t="s">
        <v>35</v>
      </c>
      <c r="K1318" s="316"/>
      <c r="L1318" s="316"/>
      <c r="M1318" s="316"/>
      <c r="N1318" s="316"/>
      <c r="O1318" s="308"/>
      <c r="P1318" s="308"/>
      <c r="Q1318" s="309"/>
      <c r="R1318" s="309"/>
    </row>
    <row r="1319" spans="1:18" ht="27.6" outlineLevel="2" x14ac:dyDescent="0.3">
      <c r="A1319" s="254" t="s">
        <v>37</v>
      </c>
      <c r="B1319" s="254">
        <v>1</v>
      </c>
      <c r="C1319" s="257" t="s">
        <v>1025</v>
      </c>
      <c r="D1319" s="229"/>
      <c r="E1319" s="269" t="s">
        <v>1435</v>
      </c>
      <c r="F1319" s="229" t="s">
        <v>2036</v>
      </c>
      <c r="G1319" s="230">
        <v>45946</v>
      </c>
      <c r="H1319" s="144">
        <v>1896</v>
      </c>
      <c r="I1319" s="231">
        <v>45929</v>
      </c>
      <c r="J1319" s="232">
        <v>1200000</v>
      </c>
      <c r="K1319" s="256"/>
      <c r="L1319" s="256"/>
      <c r="M1319" s="256"/>
      <c r="N1319" s="270">
        <f t="shared" ref="N1319:N1322" si="102">+J1319+K1319+L1319-M1319</f>
        <v>1200000</v>
      </c>
      <c r="O1319" s="254" t="s">
        <v>708</v>
      </c>
      <c r="P1319" s="254" t="s">
        <v>1002</v>
      </c>
      <c r="Q1319" s="253"/>
      <c r="R1319" s="144" t="s">
        <v>2037</v>
      </c>
    </row>
    <row r="1320" spans="1:18" ht="27.6" outlineLevel="2" x14ac:dyDescent="0.3">
      <c r="A1320" s="254"/>
      <c r="B1320" s="254"/>
      <c r="C1320" s="257" t="s">
        <v>2038</v>
      </c>
      <c r="D1320" s="229"/>
      <c r="E1320" s="269" t="s">
        <v>1435</v>
      </c>
      <c r="F1320" s="229" t="s">
        <v>2039</v>
      </c>
      <c r="G1320" s="230">
        <v>46007</v>
      </c>
      <c r="H1320" s="144">
        <v>1923</v>
      </c>
      <c r="I1320" s="231">
        <v>45997</v>
      </c>
      <c r="J1320" s="232">
        <v>2699425.21</v>
      </c>
      <c r="K1320" s="256"/>
      <c r="L1320" s="256">
        <v>57723.56</v>
      </c>
      <c r="M1320" s="256"/>
      <c r="N1320" s="270">
        <f t="shared" si="102"/>
        <v>2757148.77</v>
      </c>
      <c r="O1320" s="254"/>
      <c r="P1320" s="254"/>
      <c r="Q1320" s="253"/>
      <c r="R1320" s="144" t="s">
        <v>2040</v>
      </c>
    </row>
    <row r="1321" spans="1:18" ht="27.6" outlineLevel="2" x14ac:dyDescent="0.3">
      <c r="A1321" s="254"/>
      <c r="B1321" s="254"/>
      <c r="C1321" s="257" t="s">
        <v>908</v>
      </c>
      <c r="D1321" s="229"/>
      <c r="E1321" s="269" t="s">
        <v>1435</v>
      </c>
      <c r="F1321" s="229" t="s">
        <v>2041</v>
      </c>
      <c r="G1321" s="230">
        <v>46007</v>
      </c>
      <c r="H1321" s="144">
        <v>1926</v>
      </c>
      <c r="I1321" s="231">
        <v>46000</v>
      </c>
      <c r="J1321" s="232">
        <v>41954.11</v>
      </c>
      <c r="K1321" s="270"/>
      <c r="L1321" s="270">
        <v>897.12</v>
      </c>
      <c r="M1321" s="256"/>
      <c r="N1321" s="270">
        <f t="shared" si="102"/>
        <v>42851.23</v>
      </c>
      <c r="O1321" s="254"/>
      <c r="P1321" s="254"/>
      <c r="Q1321" s="253"/>
      <c r="R1321" s="144" t="s">
        <v>2042</v>
      </c>
    </row>
    <row r="1322" spans="1:18" ht="27.6" outlineLevel="2" x14ac:dyDescent="0.3">
      <c r="A1322" s="254"/>
      <c r="B1322" s="254"/>
      <c r="C1322" s="257" t="s">
        <v>2043</v>
      </c>
      <c r="D1322" s="229"/>
      <c r="E1322" s="269" t="s">
        <v>1435</v>
      </c>
      <c r="F1322" s="229" t="s">
        <v>2044</v>
      </c>
      <c r="G1322" s="230">
        <v>46008</v>
      </c>
      <c r="H1322" s="144">
        <v>1930</v>
      </c>
      <c r="I1322" s="231">
        <v>46003</v>
      </c>
      <c r="J1322" s="232">
        <v>973702.64</v>
      </c>
      <c r="K1322" s="256"/>
      <c r="L1322" s="270">
        <v>14482.02</v>
      </c>
      <c r="M1322" s="256"/>
      <c r="N1322" s="270">
        <f t="shared" si="102"/>
        <v>988184.66</v>
      </c>
      <c r="O1322" s="254"/>
      <c r="P1322" s="254"/>
      <c r="Q1322" s="253"/>
      <c r="R1322" s="260" t="s">
        <v>2045</v>
      </c>
    </row>
    <row r="1323" spans="1:18" outlineLevel="2" x14ac:dyDescent="0.3">
      <c r="A1323" s="233"/>
      <c r="B1323" s="233"/>
      <c r="C1323" s="234"/>
      <c r="D1323" s="235"/>
      <c r="E1323" s="236"/>
      <c r="F1323" s="235"/>
      <c r="G1323" s="237"/>
      <c r="H1323" s="238"/>
      <c r="I1323" s="239"/>
      <c r="J1323" s="240"/>
      <c r="K1323" s="241"/>
      <c r="L1323" s="241"/>
      <c r="M1323" s="241"/>
      <c r="N1323" s="241"/>
    </row>
    <row r="1324" spans="1:18" outlineLevel="2" x14ac:dyDescent="0.3">
      <c r="A1324" s="319" t="s">
        <v>132</v>
      </c>
      <c r="B1324" s="320"/>
      <c r="C1324" s="320"/>
      <c r="D1324" s="320"/>
      <c r="E1324" s="320"/>
      <c r="F1324" s="320"/>
      <c r="G1324" s="320"/>
      <c r="H1324" s="320"/>
      <c r="I1324" s="320"/>
      <c r="J1324" s="320"/>
      <c r="K1324" s="320"/>
      <c r="L1324" s="320"/>
      <c r="M1324" s="321"/>
      <c r="N1324" s="242">
        <f>SUM(N1319:N1322)</f>
        <v>4988184.66</v>
      </c>
    </row>
    <row r="1325" spans="1:18" outlineLevel="2" x14ac:dyDescent="0.3">
      <c r="A1325" s="266"/>
      <c r="B1325" s="266"/>
      <c r="C1325" s="271"/>
      <c r="D1325" s="266"/>
      <c r="E1325" s="266"/>
      <c r="F1325" s="266"/>
      <c r="G1325" s="266"/>
      <c r="H1325" s="266"/>
      <c r="I1325" s="266"/>
      <c r="J1325" s="267"/>
      <c r="K1325" s="267"/>
      <c r="L1325" s="267"/>
      <c r="M1325" s="267"/>
      <c r="N1325" s="252"/>
    </row>
    <row r="1326" spans="1:18" s="251" customFormat="1" ht="13.95" customHeight="1" outlineLevel="2" x14ac:dyDescent="0.3">
      <c r="A1326" s="251" t="s">
        <v>703</v>
      </c>
      <c r="B1326" s="251">
        <v>12355246</v>
      </c>
      <c r="C1326" s="304" t="s">
        <v>2046</v>
      </c>
      <c r="D1326" s="304"/>
      <c r="E1326" s="304"/>
      <c r="F1326" s="304"/>
      <c r="G1326" s="304"/>
      <c r="H1326" s="304"/>
      <c r="I1326" s="304"/>
      <c r="J1326" s="304"/>
      <c r="K1326" s="304"/>
      <c r="L1326" s="304"/>
      <c r="M1326" s="304"/>
      <c r="N1326" s="304"/>
      <c r="O1326" s="304"/>
      <c r="P1326" s="304"/>
      <c r="Q1326" s="304"/>
    </row>
    <row r="1327" spans="1:18" outlineLevel="2" x14ac:dyDescent="0.3">
      <c r="A1327" s="266"/>
      <c r="B1327" s="266"/>
      <c r="C1327" s="271"/>
      <c r="D1327" s="266"/>
      <c r="E1327" s="266"/>
      <c r="F1327" s="266"/>
      <c r="G1327" s="266"/>
      <c r="H1327" s="266"/>
      <c r="I1327" s="266"/>
      <c r="J1327" s="267"/>
      <c r="K1327" s="267"/>
      <c r="L1327" s="267"/>
      <c r="M1327" s="267"/>
      <c r="N1327" s="252"/>
    </row>
    <row r="1328" spans="1:18" outlineLevel="2" x14ac:dyDescent="0.3">
      <c r="A1328" s="307" t="s">
        <v>24</v>
      </c>
      <c r="B1328" s="307" t="s">
        <v>25</v>
      </c>
      <c r="C1328" s="317" t="s">
        <v>612</v>
      </c>
      <c r="D1328" s="307" t="s">
        <v>613</v>
      </c>
      <c r="E1328" s="307" t="s">
        <v>27</v>
      </c>
      <c r="F1328" s="309" t="s">
        <v>28</v>
      </c>
      <c r="G1328" s="309"/>
      <c r="H1328" s="309" t="s">
        <v>614</v>
      </c>
      <c r="I1328" s="309"/>
      <c r="J1328" s="309"/>
      <c r="K1328" s="315" t="s">
        <v>615</v>
      </c>
      <c r="L1328" s="315" t="s">
        <v>616</v>
      </c>
      <c r="M1328" s="315" t="s">
        <v>617</v>
      </c>
      <c r="N1328" s="315" t="s">
        <v>618</v>
      </c>
      <c r="O1328" s="307" t="s">
        <v>619</v>
      </c>
      <c r="P1328" s="307" t="s">
        <v>36</v>
      </c>
      <c r="Q1328" s="309" t="s">
        <v>32</v>
      </c>
      <c r="R1328" s="309" t="s">
        <v>620</v>
      </c>
    </row>
    <row r="1329" spans="1:18" outlineLevel="2" x14ac:dyDescent="0.3">
      <c r="A1329" s="308"/>
      <c r="B1329" s="308"/>
      <c r="C1329" s="318"/>
      <c r="D1329" s="308"/>
      <c r="E1329" s="308"/>
      <c r="F1329" s="253" t="s">
        <v>33</v>
      </c>
      <c r="G1329" s="253" t="s">
        <v>34</v>
      </c>
      <c r="H1329" s="253" t="s">
        <v>33</v>
      </c>
      <c r="I1329" s="253" t="s">
        <v>34</v>
      </c>
      <c r="J1329" s="255" t="s">
        <v>35</v>
      </c>
      <c r="K1329" s="316"/>
      <c r="L1329" s="316"/>
      <c r="M1329" s="316"/>
      <c r="N1329" s="316"/>
      <c r="O1329" s="308"/>
      <c r="P1329" s="308"/>
      <c r="Q1329" s="309"/>
      <c r="R1329" s="309"/>
    </row>
    <row r="1330" spans="1:18" ht="27.6" outlineLevel="2" x14ac:dyDescent="0.3">
      <c r="A1330" s="254" t="s">
        <v>37</v>
      </c>
      <c r="B1330" s="254">
        <v>1</v>
      </c>
      <c r="C1330" s="257" t="s">
        <v>904</v>
      </c>
      <c r="D1330" s="229"/>
      <c r="E1330" s="269" t="s">
        <v>2023</v>
      </c>
      <c r="F1330" s="229" t="s">
        <v>2047</v>
      </c>
      <c r="G1330" s="230">
        <v>45964</v>
      </c>
      <c r="H1330" s="144">
        <v>253</v>
      </c>
      <c r="I1330" s="231">
        <v>45959</v>
      </c>
      <c r="J1330" s="232">
        <v>2231536.04</v>
      </c>
      <c r="K1330" s="256"/>
      <c r="L1330" s="270">
        <v>33189.949999999997</v>
      </c>
      <c r="M1330" s="256"/>
      <c r="N1330" s="270">
        <f t="shared" ref="N1330:N1331" si="103">+J1330+K1330+L1330-M1330</f>
        <v>2264725.9900000002</v>
      </c>
      <c r="O1330" s="254" t="s">
        <v>708</v>
      </c>
      <c r="P1330" s="254" t="s">
        <v>1002</v>
      </c>
      <c r="Q1330" s="253"/>
      <c r="R1330" s="144" t="s">
        <v>2048</v>
      </c>
    </row>
    <row r="1331" spans="1:18" ht="27.6" outlineLevel="2" x14ac:dyDescent="0.3">
      <c r="A1331" s="254"/>
      <c r="B1331" s="254"/>
      <c r="C1331" s="257" t="s">
        <v>908</v>
      </c>
      <c r="D1331" s="229"/>
      <c r="E1331" s="269" t="s">
        <v>2023</v>
      </c>
      <c r="F1331" s="229" t="s">
        <v>2049</v>
      </c>
      <c r="G1331" s="230">
        <v>45975</v>
      </c>
      <c r="H1331" s="144">
        <v>257</v>
      </c>
      <c r="I1331" s="231">
        <v>45964</v>
      </c>
      <c r="J1331" s="232">
        <v>152501.72</v>
      </c>
      <c r="K1331" s="256"/>
      <c r="L1331" s="270">
        <v>2268.17</v>
      </c>
      <c r="M1331" s="256"/>
      <c r="N1331" s="270">
        <f t="shared" si="103"/>
        <v>154769.89000000001</v>
      </c>
      <c r="O1331" s="254"/>
      <c r="P1331" s="254"/>
      <c r="Q1331" s="253"/>
      <c r="R1331" s="144" t="s">
        <v>2050</v>
      </c>
    </row>
    <row r="1332" spans="1:18" outlineLevel="2" x14ac:dyDescent="0.3">
      <c r="A1332" s="233"/>
      <c r="B1332" s="233"/>
      <c r="C1332" s="234"/>
      <c r="D1332" s="235"/>
      <c r="E1332" s="236"/>
      <c r="F1332" s="235"/>
      <c r="G1332" s="237"/>
      <c r="H1332" s="238"/>
      <c r="I1332" s="239"/>
      <c r="J1332" s="240"/>
      <c r="K1332" s="241"/>
      <c r="L1332" s="241"/>
      <c r="M1332" s="241"/>
      <c r="N1332" s="241"/>
    </row>
    <row r="1333" spans="1:18" outlineLevel="2" x14ac:dyDescent="0.3">
      <c r="A1333" s="319" t="s">
        <v>132</v>
      </c>
      <c r="B1333" s="320"/>
      <c r="C1333" s="320"/>
      <c r="D1333" s="320"/>
      <c r="E1333" s="320"/>
      <c r="F1333" s="320"/>
      <c r="G1333" s="320"/>
      <c r="H1333" s="320"/>
      <c r="I1333" s="320"/>
      <c r="J1333" s="320"/>
      <c r="K1333" s="320"/>
      <c r="L1333" s="320"/>
      <c r="M1333" s="321"/>
      <c r="N1333" s="242">
        <f>SUM(N1330:N1331)</f>
        <v>2419495.8800000004</v>
      </c>
    </row>
    <row r="1334" spans="1:18" outlineLevel="2" x14ac:dyDescent="0.3">
      <c r="A1334" s="266"/>
      <c r="B1334" s="266"/>
      <c r="C1334" s="271"/>
      <c r="D1334" s="266"/>
      <c r="E1334" s="266"/>
      <c r="F1334" s="266"/>
      <c r="G1334" s="266"/>
      <c r="H1334" s="266"/>
      <c r="I1334" s="266"/>
      <c r="J1334" s="267"/>
      <c r="K1334" s="267"/>
      <c r="L1334" s="267"/>
      <c r="M1334" s="267"/>
      <c r="N1334" s="252"/>
    </row>
    <row r="1335" spans="1:18" s="251" customFormat="1" ht="13.95" customHeight="1" outlineLevel="2" x14ac:dyDescent="0.3">
      <c r="A1335" s="251" t="s">
        <v>703</v>
      </c>
      <c r="B1335" s="251">
        <v>12355247</v>
      </c>
      <c r="C1335" s="304" t="s">
        <v>2051</v>
      </c>
      <c r="D1335" s="304"/>
      <c r="E1335" s="304"/>
      <c r="F1335" s="304"/>
      <c r="G1335" s="304"/>
      <c r="H1335" s="304"/>
      <c r="I1335" s="304"/>
      <c r="J1335" s="304"/>
      <c r="K1335" s="304"/>
      <c r="L1335" s="304"/>
      <c r="M1335" s="304"/>
      <c r="N1335" s="304"/>
      <c r="O1335" s="304"/>
      <c r="P1335" s="304"/>
      <c r="Q1335" s="304"/>
    </row>
    <row r="1336" spans="1:18" outlineLevel="2" x14ac:dyDescent="0.3">
      <c r="A1336" s="266"/>
      <c r="B1336" s="266"/>
      <c r="C1336" s="271"/>
      <c r="D1336" s="266"/>
      <c r="E1336" s="266"/>
      <c r="F1336" s="266"/>
      <c r="G1336" s="266"/>
      <c r="H1336" s="266"/>
      <c r="I1336" s="266"/>
      <c r="J1336" s="267"/>
      <c r="K1336" s="267"/>
      <c r="L1336" s="267"/>
      <c r="M1336" s="267"/>
      <c r="N1336" s="252"/>
    </row>
    <row r="1337" spans="1:18" outlineLevel="2" x14ac:dyDescent="0.3">
      <c r="A1337" s="307" t="s">
        <v>24</v>
      </c>
      <c r="B1337" s="307" t="s">
        <v>25</v>
      </c>
      <c r="C1337" s="317" t="s">
        <v>612</v>
      </c>
      <c r="D1337" s="307" t="s">
        <v>613</v>
      </c>
      <c r="E1337" s="307" t="s">
        <v>27</v>
      </c>
      <c r="F1337" s="309" t="s">
        <v>28</v>
      </c>
      <c r="G1337" s="309"/>
      <c r="H1337" s="309" t="s">
        <v>614</v>
      </c>
      <c r="I1337" s="309"/>
      <c r="J1337" s="309"/>
      <c r="K1337" s="315" t="s">
        <v>615</v>
      </c>
      <c r="L1337" s="315" t="s">
        <v>616</v>
      </c>
      <c r="M1337" s="315" t="s">
        <v>617</v>
      </c>
      <c r="N1337" s="315" t="s">
        <v>618</v>
      </c>
      <c r="O1337" s="307" t="s">
        <v>619</v>
      </c>
      <c r="P1337" s="307" t="s">
        <v>36</v>
      </c>
      <c r="Q1337" s="309" t="s">
        <v>32</v>
      </c>
      <c r="R1337" s="309" t="s">
        <v>620</v>
      </c>
    </row>
    <row r="1338" spans="1:18" outlineLevel="2" x14ac:dyDescent="0.3">
      <c r="A1338" s="308"/>
      <c r="B1338" s="308"/>
      <c r="C1338" s="318"/>
      <c r="D1338" s="308"/>
      <c r="E1338" s="308"/>
      <c r="F1338" s="253" t="s">
        <v>33</v>
      </c>
      <c r="G1338" s="253" t="s">
        <v>34</v>
      </c>
      <c r="H1338" s="253" t="s">
        <v>33</v>
      </c>
      <c r="I1338" s="253" t="s">
        <v>34</v>
      </c>
      <c r="J1338" s="255" t="s">
        <v>35</v>
      </c>
      <c r="K1338" s="316"/>
      <c r="L1338" s="316"/>
      <c r="M1338" s="316"/>
      <c r="N1338" s="316"/>
      <c r="O1338" s="308"/>
      <c r="P1338" s="308"/>
      <c r="Q1338" s="309"/>
      <c r="R1338" s="309"/>
    </row>
    <row r="1339" spans="1:18" ht="27.6" outlineLevel="2" x14ac:dyDescent="0.3">
      <c r="A1339" s="254" t="s">
        <v>37</v>
      </c>
      <c r="B1339" s="254">
        <v>1</v>
      </c>
      <c r="C1339" s="257" t="s">
        <v>904</v>
      </c>
      <c r="D1339" s="229"/>
      <c r="E1339" s="269" t="s">
        <v>2023</v>
      </c>
      <c r="F1339" s="229" t="s">
        <v>2052</v>
      </c>
      <c r="G1339" s="230">
        <v>45964</v>
      </c>
      <c r="H1339" s="144">
        <v>254</v>
      </c>
      <c r="I1339" s="231">
        <v>45959</v>
      </c>
      <c r="J1339" s="232">
        <v>2497078.16</v>
      </c>
      <c r="K1339" s="256"/>
      <c r="L1339" s="270">
        <v>37139.39</v>
      </c>
      <c r="M1339" s="256"/>
      <c r="N1339" s="270">
        <f t="shared" ref="N1339:N1340" si="104">+J1339+K1339+L1339-M1339</f>
        <v>2534217.5500000003</v>
      </c>
      <c r="O1339" s="254" t="s">
        <v>708</v>
      </c>
      <c r="P1339" s="254" t="s">
        <v>1002</v>
      </c>
      <c r="Q1339" s="253"/>
      <c r="R1339" s="144" t="s">
        <v>2053</v>
      </c>
    </row>
    <row r="1340" spans="1:18" ht="27.6" outlineLevel="2" x14ac:dyDescent="0.3">
      <c r="A1340" s="254"/>
      <c r="B1340" s="254"/>
      <c r="C1340" s="257" t="s">
        <v>908</v>
      </c>
      <c r="D1340" s="229"/>
      <c r="E1340" s="269" t="s">
        <v>2023</v>
      </c>
      <c r="F1340" s="229" t="s">
        <v>2054</v>
      </c>
      <c r="G1340" s="230">
        <v>45975</v>
      </c>
      <c r="H1340" s="144">
        <v>256</v>
      </c>
      <c r="I1340" s="231">
        <v>45964</v>
      </c>
      <c r="J1340" s="232">
        <v>166592.32999999999</v>
      </c>
      <c r="K1340" s="256"/>
      <c r="L1340" s="270">
        <v>2477.75</v>
      </c>
      <c r="M1340" s="256"/>
      <c r="N1340" s="270">
        <f t="shared" si="104"/>
        <v>169070.07999999999</v>
      </c>
      <c r="O1340" s="254"/>
      <c r="P1340" s="254"/>
      <c r="Q1340" s="253"/>
      <c r="R1340" s="144" t="s">
        <v>2055</v>
      </c>
    </row>
    <row r="1341" spans="1:18" outlineLevel="2" x14ac:dyDescent="0.3">
      <c r="A1341" s="233"/>
      <c r="B1341" s="233"/>
      <c r="C1341" s="234"/>
      <c r="D1341" s="235"/>
      <c r="E1341" s="236"/>
      <c r="F1341" s="235"/>
      <c r="G1341" s="237"/>
      <c r="H1341" s="238"/>
      <c r="I1341" s="239"/>
      <c r="J1341" s="240"/>
      <c r="K1341" s="241"/>
      <c r="L1341" s="241"/>
      <c r="M1341" s="241"/>
      <c r="N1341" s="241"/>
    </row>
    <row r="1342" spans="1:18" outlineLevel="2" x14ac:dyDescent="0.3">
      <c r="A1342" s="319" t="s">
        <v>132</v>
      </c>
      <c r="B1342" s="320"/>
      <c r="C1342" s="320"/>
      <c r="D1342" s="320"/>
      <c r="E1342" s="320"/>
      <c r="F1342" s="320"/>
      <c r="G1342" s="320"/>
      <c r="H1342" s="320"/>
      <c r="I1342" s="320"/>
      <c r="J1342" s="320"/>
      <c r="K1342" s="320"/>
      <c r="L1342" s="320"/>
      <c r="M1342" s="321"/>
      <c r="N1342" s="242">
        <f>SUM(N1339:N1340)</f>
        <v>2703287.6300000004</v>
      </c>
    </row>
    <row r="1343" spans="1:18" outlineLevel="2" x14ac:dyDescent="0.3">
      <c r="A1343" s="266"/>
      <c r="B1343" s="266"/>
      <c r="C1343" s="271"/>
      <c r="D1343" s="266"/>
      <c r="E1343" s="266"/>
      <c r="F1343" s="266"/>
      <c r="G1343" s="266"/>
      <c r="H1343" s="266"/>
      <c r="I1343" s="266"/>
      <c r="J1343" s="267"/>
      <c r="K1343" s="267"/>
      <c r="L1343" s="267"/>
      <c r="M1343" s="267"/>
      <c r="N1343" s="252"/>
    </row>
    <row r="1344" spans="1:18" s="251" customFormat="1" ht="13.95" customHeight="1" outlineLevel="2" x14ac:dyDescent="0.3">
      <c r="A1344" s="251" t="s">
        <v>703</v>
      </c>
      <c r="B1344" s="251">
        <v>12355249</v>
      </c>
      <c r="C1344" s="304" t="s">
        <v>2056</v>
      </c>
      <c r="D1344" s="304"/>
      <c r="E1344" s="304"/>
      <c r="F1344" s="304"/>
      <c r="G1344" s="304"/>
      <c r="H1344" s="304"/>
      <c r="I1344" s="304"/>
      <c r="J1344" s="304"/>
      <c r="K1344" s="304"/>
      <c r="L1344" s="304"/>
      <c r="M1344" s="304"/>
      <c r="N1344" s="304"/>
      <c r="O1344" s="304"/>
      <c r="P1344" s="304"/>
      <c r="Q1344" s="304"/>
    </row>
    <row r="1345" spans="1:18" outlineLevel="2" x14ac:dyDescent="0.3">
      <c r="A1345" s="266"/>
      <c r="B1345" s="266"/>
      <c r="C1345" s="271"/>
      <c r="D1345" s="266"/>
      <c r="E1345" s="266"/>
      <c r="F1345" s="266"/>
      <c r="G1345" s="266"/>
      <c r="H1345" s="266"/>
      <c r="I1345" s="266"/>
      <c r="J1345" s="267"/>
      <c r="K1345" s="267"/>
      <c r="L1345" s="267"/>
      <c r="M1345" s="267"/>
      <c r="N1345" s="252"/>
    </row>
    <row r="1346" spans="1:18" outlineLevel="2" x14ac:dyDescent="0.3">
      <c r="A1346" s="307" t="s">
        <v>24</v>
      </c>
      <c r="B1346" s="307" t="s">
        <v>25</v>
      </c>
      <c r="C1346" s="317" t="s">
        <v>612</v>
      </c>
      <c r="D1346" s="307" t="s">
        <v>613</v>
      </c>
      <c r="E1346" s="307" t="s">
        <v>27</v>
      </c>
      <c r="F1346" s="309" t="s">
        <v>28</v>
      </c>
      <c r="G1346" s="309"/>
      <c r="H1346" s="309" t="s">
        <v>614</v>
      </c>
      <c r="I1346" s="309"/>
      <c r="J1346" s="309"/>
      <c r="K1346" s="315" t="s">
        <v>615</v>
      </c>
      <c r="L1346" s="315" t="s">
        <v>616</v>
      </c>
      <c r="M1346" s="315" t="s">
        <v>617</v>
      </c>
      <c r="N1346" s="315" t="s">
        <v>618</v>
      </c>
      <c r="O1346" s="307" t="s">
        <v>619</v>
      </c>
      <c r="P1346" s="307" t="s">
        <v>36</v>
      </c>
      <c r="Q1346" s="309" t="s">
        <v>32</v>
      </c>
      <c r="R1346" s="309" t="s">
        <v>620</v>
      </c>
    </row>
    <row r="1347" spans="1:18" outlineLevel="2" x14ac:dyDescent="0.3">
      <c r="A1347" s="308"/>
      <c r="B1347" s="308"/>
      <c r="C1347" s="318"/>
      <c r="D1347" s="308"/>
      <c r="E1347" s="308"/>
      <c r="F1347" s="253" t="s">
        <v>33</v>
      </c>
      <c r="G1347" s="253" t="s">
        <v>34</v>
      </c>
      <c r="H1347" s="253" t="s">
        <v>33</v>
      </c>
      <c r="I1347" s="253" t="s">
        <v>34</v>
      </c>
      <c r="J1347" s="255" t="s">
        <v>35</v>
      </c>
      <c r="K1347" s="316"/>
      <c r="L1347" s="316"/>
      <c r="M1347" s="316"/>
      <c r="N1347" s="316"/>
      <c r="O1347" s="308"/>
      <c r="P1347" s="308"/>
      <c r="Q1347" s="309"/>
      <c r="R1347" s="309"/>
    </row>
    <row r="1348" spans="1:18" ht="27.6" outlineLevel="2" x14ac:dyDescent="0.3">
      <c r="A1348" s="254" t="s">
        <v>37</v>
      </c>
      <c r="B1348" s="254">
        <v>1</v>
      </c>
      <c r="C1348" s="257" t="s">
        <v>904</v>
      </c>
      <c r="D1348" s="229"/>
      <c r="E1348" s="269" t="s">
        <v>2023</v>
      </c>
      <c r="F1348" s="229" t="s">
        <v>2057</v>
      </c>
      <c r="G1348" s="230">
        <v>46008</v>
      </c>
      <c r="H1348" s="144">
        <v>265</v>
      </c>
      <c r="I1348" s="231">
        <v>46006</v>
      </c>
      <c r="J1348" s="232">
        <v>1997074.88</v>
      </c>
      <c r="K1348" s="256"/>
      <c r="L1348" s="270">
        <v>29702.77</v>
      </c>
      <c r="M1348" s="256"/>
      <c r="N1348" s="270">
        <f t="shared" ref="N1348" si="105">+J1348+K1348+L1348-M1348</f>
        <v>2026777.65</v>
      </c>
      <c r="O1348" s="254" t="s">
        <v>708</v>
      </c>
      <c r="P1348" s="254" t="s">
        <v>1002</v>
      </c>
      <c r="Q1348" s="253"/>
      <c r="R1348" s="144" t="s">
        <v>2053</v>
      </c>
    </row>
    <row r="1349" spans="1:18" outlineLevel="2" x14ac:dyDescent="0.3">
      <c r="A1349" s="233"/>
      <c r="B1349" s="233"/>
      <c r="C1349" s="234"/>
      <c r="D1349" s="235"/>
      <c r="E1349" s="236"/>
      <c r="F1349" s="235"/>
      <c r="G1349" s="237"/>
      <c r="H1349" s="238"/>
      <c r="I1349" s="239"/>
      <c r="J1349" s="240"/>
      <c r="K1349" s="241"/>
      <c r="L1349" s="241"/>
      <c r="M1349" s="241"/>
      <c r="N1349" s="241"/>
    </row>
    <row r="1350" spans="1:18" outlineLevel="2" x14ac:dyDescent="0.3">
      <c r="A1350" s="319" t="s">
        <v>132</v>
      </c>
      <c r="B1350" s="320"/>
      <c r="C1350" s="320"/>
      <c r="D1350" s="320"/>
      <c r="E1350" s="320"/>
      <c r="F1350" s="320"/>
      <c r="G1350" s="320"/>
      <c r="H1350" s="320"/>
      <c r="I1350" s="320"/>
      <c r="J1350" s="320"/>
      <c r="K1350" s="320"/>
      <c r="L1350" s="320"/>
      <c r="M1350" s="321"/>
      <c r="N1350" s="242">
        <f>SUM(N1348:N1348)</f>
        <v>2026777.65</v>
      </c>
    </row>
    <row r="1351" spans="1:18" outlineLevel="2" x14ac:dyDescent="0.3">
      <c r="A1351" s="266"/>
      <c r="B1351" s="266"/>
      <c r="C1351" s="271"/>
      <c r="D1351" s="266"/>
      <c r="E1351" s="266"/>
      <c r="F1351" s="266"/>
      <c r="G1351" s="266"/>
      <c r="H1351" s="266"/>
      <c r="I1351" s="266"/>
      <c r="J1351" s="267"/>
      <c r="K1351" s="267"/>
      <c r="L1351" s="267"/>
      <c r="M1351" s="267"/>
      <c r="N1351" s="252"/>
    </row>
    <row r="1352" spans="1:18" s="251" customFormat="1" ht="13.95" customHeight="1" outlineLevel="2" x14ac:dyDescent="0.3">
      <c r="A1352" s="251" t="s">
        <v>703</v>
      </c>
      <c r="B1352" s="251">
        <v>12355250</v>
      </c>
      <c r="C1352" s="304" t="s">
        <v>2058</v>
      </c>
      <c r="D1352" s="304"/>
      <c r="E1352" s="304"/>
      <c r="F1352" s="304"/>
      <c r="G1352" s="304"/>
      <c r="H1352" s="304"/>
      <c r="I1352" s="304"/>
      <c r="J1352" s="304"/>
      <c r="K1352" s="304"/>
      <c r="L1352" s="304"/>
      <c r="M1352" s="304"/>
      <c r="N1352" s="304"/>
      <c r="O1352" s="304"/>
      <c r="P1352" s="304"/>
      <c r="Q1352" s="304"/>
    </row>
    <row r="1353" spans="1:18" outlineLevel="2" x14ac:dyDescent="0.3">
      <c r="A1353" s="266"/>
      <c r="B1353" s="266"/>
      <c r="C1353" s="271"/>
      <c r="D1353" s="266"/>
      <c r="E1353" s="266"/>
      <c r="F1353" s="266"/>
      <c r="G1353" s="266"/>
      <c r="H1353" s="266"/>
      <c r="I1353" s="266"/>
      <c r="J1353" s="267"/>
      <c r="K1353" s="267"/>
      <c r="L1353" s="267"/>
      <c r="M1353" s="267"/>
      <c r="N1353" s="252"/>
    </row>
    <row r="1354" spans="1:18" outlineLevel="2" x14ac:dyDescent="0.3">
      <c r="A1354" s="307" t="s">
        <v>24</v>
      </c>
      <c r="B1354" s="307" t="s">
        <v>25</v>
      </c>
      <c r="C1354" s="317" t="s">
        <v>612</v>
      </c>
      <c r="D1354" s="307" t="s">
        <v>613</v>
      </c>
      <c r="E1354" s="307" t="s">
        <v>27</v>
      </c>
      <c r="F1354" s="309" t="s">
        <v>28</v>
      </c>
      <c r="G1354" s="309"/>
      <c r="H1354" s="309" t="s">
        <v>614</v>
      </c>
      <c r="I1354" s="309"/>
      <c r="J1354" s="309"/>
      <c r="K1354" s="315" t="s">
        <v>615</v>
      </c>
      <c r="L1354" s="315" t="s">
        <v>616</v>
      </c>
      <c r="M1354" s="315" t="s">
        <v>617</v>
      </c>
      <c r="N1354" s="315" t="s">
        <v>618</v>
      </c>
      <c r="O1354" s="307" t="s">
        <v>619</v>
      </c>
      <c r="P1354" s="307" t="s">
        <v>36</v>
      </c>
      <c r="Q1354" s="309" t="s">
        <v>32</v>
      </c>
      <c r="R1354" s="309" t="s">
        <v>620</v>
      </c>
    </row>
    <row r="1355" spans="1:18" outlineLevel="2" x14ac:dyDescent="0.3">
      <c r="A1355" s="308"/>
      <c r="B1355" s="308"/>
      <c r="C1355" s="318"/>
      <c r="D1355" s="308"/>
      <c r="E1355" s="308"/>
      <c r="F1355" s="253" t="s">
        <v>33</v>
      </c>
      <c r="G1355" s="253" t="s">
        <v>34</v>
      </c>
      <c r="H1355" s="253" t="s">
        <v>33</v>
      </c>
      <c r="I1355" s="253" t="s">
        <v>34</v>
      </c>
      <c r="J1355" s="255" t="s">
        <v>35</v>
      </c>
      <c r="K1355" s="316"/>
      <c r="L1355" s="316"/>
      <c r="M1355" s="316"/>
      <c r="N1355" s="316"/>
      <c r="O1355" s="308"/>
      <c r="P1355" s="308"/>
      <c r="Q1355" s="309"/>
      <c r="R1355" s="309"/>
    </row>
    <row r="1356" spans="1:18" ht="27.6" outlineLevel="2" x14ac:dyDescent="0.3">
      <c r="A1356" s="254" t="s">
        <v>37</v>
      </c>
      <c r="B1356" s="254">
        <v>1</v>
      </c>
      <c r="C1356" s="257" t="s">
        <v>2059</v>
      </c>
      <c r="D1356" s="229"/>
      <c r="E1356" s="269" t="s">
        <v>2023</v>
      </c>
      <c r="F1356" s="229" t="s">
        <v>2060</v>
      </c>
      <c r="G1356" s="262">
        <v>46007</v>
      </c>
      <c r="H1356" s="144">
        <v>260</v>
      </c>
      <c r="I1356" s="231">
        <v>45995</v>
      </c>
      <c r="J1356" s="232">
        <v>182719.81</v>
      </c>
      <c r="K1356" s="256"/>
      <c r="L1356" s="270">
        <v>2717.62</v>
      </c>
      <c r="M1356" s="256"/>
      <c r="N1356" s="270">
        <f t="shared" ref="N1356" si="106">+J1356+K1356+L1356-M1356</f>
        <v>185437.43</v>
      </c>
      <c r="O1356" s="254" t="s">
        <v>708</v>
      </c>
      <c r="P1356" s="254" t="s">
        <v>1002</v>
      </c>
      <c r="Q1356" s="253"/>
      <c r="R1356" s="144" t="s">
        <v>2061</v>
      </c>
    </row>
    <row r="1357" spans="1:18" outlineLevel="2" x14ac:dyDescent="0.3">
      <c r="A1357" s="233"/>
      <c r="B1357" s="233"/>
      <c r="C1357" s="234"/>
      <c r="D1357" s="235"/>
      <c r="E1357" s="236"/>
      <c r="F1357" s="235"/>
      <c r="G1357" s="237"/>
      <c r="H1357" s="238"/>
      <c r="I1357" s="239"/>
      <c r="J1357" s="240"/>
      <c r="K1357" s="241"/>
      <c r="L1357" s="241"/>
      <c r="M1357" s="241"/>
      <c r="N1357" s="241"/>
    </row>
    <row r="1358" spans="1:18" outlineLevel="2" x14ac:dyDescent="0.3">
      <c r="A1358" s="319" t="s">
        <v>132</v>
      </c>
      <c r="B1358" s="320"/>
      <c r="C1358" s="320"/>
      <c r="D1358" s="320"/>
      <c r="E1358" s="320"/>
      <c r="F1358" s="320"/>
      <c r="G1358" s="320"/>
      <c r="H1358" s="320"/>
      <c r="I1358" s="320"/>
      <c r="J1358" s="320"/>
      <c r="K1358" s="320"/>
      <c r="L1358" s="320"/>
      <c r="M1358" s="321"/>
      <c r="N1358" s="242">
        <f>SUM(N1356:N1356)</f>
        <v>185437.43</v>
      </c>
    </row>
    <row r="1359" spans="1:18" outlineLevel="2" x14ac:dyDescent="0.3">
      <c r="A1359" s="266"/>
      <c r="B1359" s="266"/>
      <c r="C1359" s="271"/>
      <c r="D1359" s="266"/>
      <c r="E1359" s="266"/>
      <c r="F1359" s="266"/>
      <c r="G1359" s="266"/>
      <c r="H1359" s="266"/>
      <c r="I1359" s="266"/>
      <c r="J1359" s="267"/>
      <c r="K1359" s="267"/>
      <c r="L1359" s="267"/>
      <c r="M1359" s="267"/>
      <c r="N1359" s="252"/>
    </row>
    <row r="1360" spans="1:18" s="251" customFormat="1" ht="13.95" customHeight="1" outlineLevel="2" x14ac:dyDescent="0.3">
      <c r="A1360" s="251" t="s">
        <v>703</v>
      </c>
      <c r="B1360" s="251">
        <v>12355251</v>
      </c>
      <c r="C1360" s="304" t="s">
        <v>2062</v>
      </c>
      <c r="D1360" s="304"/>
      <c r="E1360" s="304"/>
      <c r="F1360" s="304"/>
      <c r="G1360" s="304"/>
      <c r="H1360" s="304"/>
      <c r="I1360" s="304"/>
      <c r="J1360" s="304"/>
      <c r="K1360" s="304"/>
      <c r="L1360" s="304"/>
      <c r="M1360" s="304"/>
      <c r="N1360" s="304"/>
      <c r="O1360" s="304"/>
      <c r="P1360" s="304"/>
      <c r="Q1360" s="304"/>
    </row>
    <row r="1361" spans="1:18" outlineLevel="2" x14ac:dyDescent="0.3">
      <c r="A1361" s="266"/>
      <c r="B1361" s="266"/>
      <c r="C1361" s="271"/>
      <c r="D1361" s="266"/>
      <c r="E1361" s="266"/>
      <c r="F1361" s="266"/>
      <c r="G1361" s="266"/>
      <c r="H1361" s="266"/>
      <c r="I1361" s="266"/>
      <c r="J1361" s="267"/>
      <c r="K1361" s="267"/>
      <c r="L1361" s="267"/>
      <c r="M1361" s="267"/>
      <c r="N1361" s="252"/>
    </row>
    <row r="1362" spans="1:18" outlineLevel="2" x14ac:dyDescent="0.3">
      <c r="A1362" s="307" t="s">
        <v>24</v>
      </c>
      <c r="B1362" s="307" t="s">
        <v>25</v>
      </c>
      <c r="C1362" s="317" t="s">
        <v>612</v>
      </c>
      <c r="D1362" s="307" t="s">
        <v>613</v>
      </c>
      <c r="E1362" s="307" t="s">
        <v>27</v>
      </c>
      <c r="F1362" s="309" t="s">
        <v>28</v>
      </c>
      <c r="G1362" s="309"/>
      <c r="H1362" s="309" t="s">
        <v>614</v>
      </c>
      <c r="I1362" s="309"/>
      <c r="J1362" s="309"/>
      <c r="K1362" s="315" t="s">
        <v>615</v>
      </c>
      <c r="L1362" s="315" t="s">
        <v>616</v>
      </c>
      <c r="M1362" s="315" t="s">
        <v>617</v>
      </c>
      <c r="N1362" s="315" t="s">
        <v>618</v>
      </c>
      <c r="O1362" s="307" t="s">
        <v>619</v>
      </c>
      <c r="P1362" s="307" t="s">
        <v>36</v>
      </c>
      <c r="Q1362" s="309" t="s">
        <v>32</v>
      </c>
      <c r="R1362" s="309" t="s">
        <v>620</v>
      </c>
    </row>
    <row r="1363" spans="1:18" outlineLevel="2" x14ac:dyDescent="0.3">
      <c r="A1363" s="308"/>
      <c r="B1363" s="308"/>
      <c r="C1363" s="318"/>
      <c r="D1363" s="308"/>
      <c r="E1363" s="308"/>
      <c r="F1363" s="253" t="s">
        <v>33</v>
      </c>
      <c r="G1363" s="253" t="s">
        <v>34</v>
      </c>
      <c r="H1363" s="253" t="s">
        <v>33</v>
      </c>
      <c r="I1363" s="253" t="s">
        <v>34</v>
      </c>
      <c r="J1363" s="255" t="s">
        <v>35</v>
      </c>
      <c r="K1363" s="316"/>
      <c r="L1363" s="316"/>
      <c r="M1363" s="316"/>
      <c r="N1363" s="316"/>
      <c r="O1363" s="308"/>
      <c r="P1363" s="308"/>
      <c r="Q1363" s="309"/>
      <c r="R1363" s="309"/>
    </row>
    <row r="1364" spans="1:18" ht="27.6" outlineLevel="2" x14ac:dyDescent="0.3">
      <c r="A1364" s="254" t="s">
        <v>37</v>
      </c>
      <c r="B1364" s="254">
        <v>1</v>
      </c>
      <c r="C1364" s="257" t="s">
        <v>904</v>
      </c>
      <c r="D1364" s="229"/>
      <c r="E1364" s="269" t="s">
        <v>785</v>
      </c>
      <c r="F1364" s="261" t="s">
        <v>2063</v>
      </c>
      <c r="G1364" s="230">
        <v>46008</v>
      </c>
      <c r="H1364" s="144">
        <v>1010</v>
      </c>
      <c r="I1364" s="231">
        <v>46006</v>
      </c>
      <c r="J1364" s="232">
        <v>2534849.81</v>
      </c>
      <c r="K1364" s="256"/>
      <c r="L1364" s="270">
        <v>37701.17</v>
      </c>
      <c r="M1364" s="256"/>
      <c r="N1364" s="270">
        <f t="shared" ref="N1364" si="107">+J1364+K1364+L1364-M1364</f>
        <v>2572550.98</v>
      </c>
      <c r="O1364" s="254" t="s">
        <v>708</v>
      </c>
      <c r="P1364" s="254" t="s">
        <v>1002</v>
      </c>
      <c r="Q1364" s="253"/>
      <c r="R1364" s="144" t="s">
        <v>2064</v>
      </c>
    </row>
    <row r="1365" spans="1:18" outlineLevel="2" x14ac:dyDescent="0.3">
      <c r="A1365" s="233"/>
      <c r="B1365" s="233"/>
      <c r="C1365" s="234"/>
      <c r="D1365" s="235"/>
      <c r="E1365" s="236"/>
      <c r="F1365" s="235"/>
      <c r="G1365" s="237"/>
      <c r="H1365" s="238"/>
      <c r="I1365" s="239"/>
      <c r="J1365" s="240"/>
      <c r="K1365" s="241"/>
      <c r="L1365" s="241"/>
      <c r="M1365" s="241"/>
      <c r="N1365" s="241"/>
    </row>
    <row r="1366" spans="1:18" outlineLevel="2" x14ac:dyDescent="0.3">
      <c r="A1366" s="319" t="s">
        <v>132</v>
      </c>
      <c r="B1366" s="320"/>
      <c r="C1366" s="320"/>
      <c r="D1366" s="320"/>
      <c r="E1366" s="320"/>
      <c r="F1366" s="320"/>
      <c r="G1366" s="320"/>
      <c r="H1366" s="320"/>
      <c r="I1366" s="320"/>
      <c r="J1366" s="320"/>
      <c r="K1366" s="320"/>
      <c r="L1366" s="320"/>
      <c r="M1366" s="321"/>
      <c r="N1366" s="242">
        <f>SUM(N1364:N1364)</f>
        <v>2572550.98</v>
      </c>
    </row>
    <row r="1367" spans="1:18" outlineLevel="2" x14ac:dyDescent="0.3">
      <c r="A1367" s="266"/>
      <c r="B1367" s="266"/>
      <c r="C1367" s="271"/>
      <c r="D1367" s="266"/>
      <c r="E1367" s="266"/>
      <c r="F1367" s="266"/>
      <c r="G1367" s="266"/>
      <c r="H1367" s="266"/>
      <c r="I1367" s="266"/>
      <c r="J1367" s="267"/>
      <c r="K1367" s="267"/>
      <c r="L1367" s="267"/>
      <c r="M1367" s="267"/>
      <c r="N1367" s="252"/>
    </row>
    <row r="1368" spans="1:18" s="251" customFormat="1" ht="13.95" customHeight="1" outlineLevel="2" x14ac:dyDescent="0.3">
      <c r="A1368" s="251" t="s">
        <v>703</v>
      </c>
      <c r="B1368" s="251">
        <v>12355252</v>
      </c>
      <c r="C1368" s="304" t="s">
        <v>2065</v>
      </c>
      <c r="D1368" s="304"/>
      <c r="E1368" s="304"/>
      <c r="F1368" s="304"/>
      <c r="G1368" s="304"/>
      <c r="H1368" s="304"/>
      <c r="I1368" s="304"/>
      <c r="J1368" s="304"/>
      <c r="K1368" s="304"/>
      <c r="L1368" s="304"/>
      <c r="M1368" s="304"/>
      <c r="N1368" s="304"/>
      <c r="O1368" s="304"/>
      <c r="P1368" s="304"/>
      <c r="Q1368" s="304"/>
    </row>
    <row r="1369" spans="1:18" outlineLevel="2" x14ac:dyDescent="0.3">
      <c r="A1369" s="266"/>
      <c r="B1369" s="266"/>
      <c r="C1369" s="271"/>
      <c r="D1369" s="266"/>
      <c r="E1369" s="266"/>
      <c r="F1369" s="266"/>
      <c r="G1369" s="266"/>
      <c r="H1369" s="266"/>
      <c r="I1369" s="266"/>
      <c r="J1369" s="267"/>
      <c r="K1369" s="267"/>
      <c r="L1369" s="267"/>
      <c r="M1369" s="267"/>
      <c r="N1369" s="252"/>
    </row>
    <row r="1370" spans="1:18" outlineLevel="2" x14ac:dyDescent="0.3">
      <c r="A1370" s="307" t="s">
        <v>24</v>
      </c>
      <c r="B1370" s="307" t="s">
        <v>25</v>
      </c>
      <c r="C1370" s="317" t="s">
        <v>612</v>
      </c>
      <c r="D1370" s="307" t="s">
        <v>613</v>
      </c>
      <c r="E1370" s="307" t="s">
        <v>27</v>
      </c>
      <c r="F1370" s="309" t="s">
        <v>28</v>
      </c>
      <c r="G1370" s="309"/>
      <c r="H1370" s="309" t="s">
        <v>614</v>
      </c>
      <c r="I1370" s="309"/>
      <c r="J1370" s="309"/>
      <c r="K1370" s="315" t="s">
        <v>615</v>
      </c>
      <c r="L1370" s="315" t="s">
        <v>616</v>
      </c>
      <c r="M1370" s="315" t="s">
        <v>617</v>
      </c>
      <c r="N1370" s="315" t="s">
        <v>618</v>
      </c>
      <c r="O1370" s="307" t="s">
        <v>619</v>
      </c>
      <c r="P1370" s="307" t="s">
        <v>36</v>
      </c>
      <c r="Q1370" s="309" t="s">
        <v>32</v>
      </c>
      <c r="R1370" s="309" t="s">
        <v>620</v>
      </c>
    </row>
    <row r="1371" spans="1:18" outlineLevel="2" x14ac:dyDescent="0.3">
      <c r="A1371" s="308"/>
      <c r="B1371" s="308"/>
      <c r="C1371" s="318"/>
      <c r="D1371" s="308"/>
      <c r="E1371" s="308"/>
      <c r="F1371" s="253" t="s">
        <v>33</v>
      </c>
      <c r="G1371" s="253" t="s">
        <v>34</v>
      </c>
      <c r="H1371" s="253" t="s">
        <v>33</v>
      </c>
      <c r="I1371" s="253" t="s">
        <v>34</v>
      </c>
      <c r="J1371" s="255" t="s">
        <v>35</v>
      </c>
      <c r="K1371" s="316"/>
      <c r="L1371" s="316"/>
      <c r="M1371" s="316"/>
      <c r="N1371" s="316"/>
      <c r="O1371" s="308"/>
      <c r="P1371" s="308"/>
      <c r="Q1371" s="309"/>
      <c r="R1371" s="309"/>
    </row>
    <row r="1372" spans="1:18" ht="27.6" outlineLevel="2" x14ac:dyDescent="0.3">
      <c r="A1372" s="253" t="s">
        <v>37</v>
      </c>
      <c r="B1372" s="253">
        <v>1</v>
      </c>
      <c r="C1372" s="257" t="s">
        <v>1025</v>
      </c>
      <c r="D1372" s="229"/>
      <c r="E1372" s="228" t="s">
        <v>785</v>
      </c>
      <c r="F1372" s="229" t="s">
        <v>2066</v>
      </c>
      <c r="G1372" s="230">
        <v>45951</v>
      </c>
      <c r="H1372" s="144">
        <v>990</v>
      </c>
      <c r="I1372" s="231">
        <v>45944</v>
      </c>
      <c r="J1372" s="232">
        <v>1242113.8400000001</v>
      </c>
      <c r="K1372" s="255"/>
      <c r="L1372" s="255"/>
      <c r="M1372" s="255"/>
      <c r="N1372" s="270">
        <f t="shared" ref="N1372:N1377" si="108">+J1372+K1372+L1372-M1372</f>
        <v>1242113.8400000001</v>
      </c>
      <c r="O1372" s="254" t="s">
        <v>708</v>
      </c>
      <c r="P1372" s="254" t="s">
        <v>1002</v>
      </c>
      <c r="Q1372" s="253"/>
      <c r="R1372" s="144" t="s">
        <v>2067</v>
      </c>
    </row>
    <row r="1373" spans="1:18" ht="27.6" outlineLevel="2" x14ac:dyDescent="0.3">
      <c r="A1373" s="253"/>
      <c r="B1373" s="253"/>
      <c r="C1373" s="257" t="s">
        <v>904</v>
      </c>
      <c r="D1373" s="229"/>
      <c r="E1373" s="228" t="s">
        <v>785</v>
      </c>
      <c r="F1373" s="229" t="s">
        <v>2068</v>
      </c>
      <c r="G1373" s="230">
        <v>46003</v>
      </c>
      <c r="H1373" s="144">
        <v>994</v>
      </c>
      <c r="I1373" s="231">
        <v>45985</v>
      </c>
      <c r="J1373" s="232">
        <v>2131568.33</v>
      </c>
      <c r="K1373" s="255"/>
      <c r="L1373" s="232">
        <v>45580.71</v>
      </c>
      <c r="M1373" s="255"/>
      <c r="N1373" s="270">
        <f t="shared" si="108"/>
        <v>2177149.04</v>
      </c>
      <c r="O1373" s="254"/>
      <c r="P1373" s="254"/>
      <c r="Q1373" s="253"/>
      <c r="R1373" s="144" t="s">
        <v>2069</v>
      </c>
    </row>
    <row r="1374" spans="1:18" ht="27.6" outlineLevel="2" x14ac:dyDescent="0.3">
      <c r="A1374" s="253"/>
      <c r="B1374" s="253"/>
      <c r="C1374" s="257" t="s">
        <v>908</v>
      </c>
      <c r="D1374" s="229"/>
      <c r="E1374" s="228" t="s">
        <v>785</v>
      </c>
      <c r="F1374" s="229" t="s">
        <v>2070</v>
      </c>
      <c r="G1374" s="230">
        <v>46003</v>
      </c>
      <c r="H1374" s="144">
        <v>1005</v>
      </c>
      <c r="I1374" s="231">
        <v>45996</v>
      </c>
      <c r="J1374" s="232">
        <v>228289.42</v>
      </c>
      <c r="K1374" s="255"/>
      <c r="L1374" s="232">
        <v>4881.66</v>
      </c>
      <c r="M1374" s="255"/>
      <c r="N1374" s="270">
        <f t="shared" si="108"/>
        <v>233171.08000000002</v>
      </c>
      <c r="O1374" s="254"/>
      <c r="P1374" s="254"/>
      <c r="Q1374" s="253"/>
      <c r="R1374" s="144" t="s">
        <v>2071</v>
      </c>
    </row>
    <row r="1375" spans="1:18" ht="27.6" outlineLevel="2" x14ac:dyDescent="0.3">
      <c r="A1375" s="253"/>
      <c r="B1375" s="253"/>
      <c r="C1375" s="257" t="s">
        <v>798</v>
      </c>
      <c r="D1375" s="229"/>
      <c r="E1375" s="228" t="s">
        <v>785</v>
      </c>
      <c r="F1375" s="229" t="s">
        <v>2072</v>
      </c>
      <c r="G1375" s="230">
        <v>46003</v>
      </c>
      <c r="H1375" s="144">
        <v>1006</v>
      </c>
      <c r="I1375" s="231">
        <v>45996</v>
      </c>
      <c r="J1375" s="232">
        <v>238395.44</v>
      </c>
      <c r="K1375" s="232"/>
      <c r="L1375" s="232">
        <v>5097.76</v>
      </c>
      <c r="M1375" s="255"/>
      <c r="N1375" s="270">
        <f t="shared" si="108"/>
        <v>243493.2</v>
      </c>
      <c r="O1375" s="254"/>
      <c r="P1375" s="254"/>
      <c r="Q1375" s="253"/>
      <c r="R1375" s="144" t="s">
        <v>2073</v>
      </c>
    </row>
    <row r="1376" spans="1:18" ht="27.6" outlineLevel="2" x14ac:dyDescent="0.3">
      <c r="A1376" s="253"/>
      <c r="B1376" s="253"/>
      <c r="C1376" s="257" t="s">
        <v>1911</v>
      </c>
      <c r="D1376" s="229"/>
      <c r="E1376" s="228" t="s">
        <v>785</v>
      </c>
      <c r="F1376" s="229" t="s">
        <v>2074</v>
      </c>
      <c r="G1376" s="230">
        <v>46003</v>
      </c>
      <c r="H1376" s="144">
        <v>1007</v>
      </c>
      <c r="I1376" s="231">
        <v>45996</v>
      </c>
      <c r="J1376" s="232">
        <v>239334.46</v>
      </c>
      <c r="K1376" s="255"/>
      <c r="L1376" s="232">
        <v>5117.8500000000004</v>
      </c>
      <c r="M1376" s="255"/>
      <c r="N1376" s="270">
        <f t="shared" si="108"/>
        <v>244452.31</v>
      </c>
      <c r="O1376" s="254"/>
      <c r="P1376" s="254"/>
      <c r="Q1376" s="253"/>
      <c r="R1376" s="144" t="s">
        <v>2075</v>
      </c>
    </row>
    <row r="1377" spans="1:18" ht="27.6" outlineLevel="2" x14ac:dyDescent="0.3">
      <c r="A1377" s="253"/>
      <c r="B1377" s="253"/>
      <c r="C1377" s="257" t="s">
        <v>2076</v>
      </c>
      <c r="D1377" s="229"/>
      <c r="E1377" s="228" t="s">
        <v>785</v>
      </c>
      <c r="F1377" s="229" t="s">
        <v>2077</v>
      </c>
      <c r="G1377" s="230">
        <v>46007</v>
      </c>
      <c r="H1377" s="144">
        <v>1008</v>
      </c>
      <c r="I1377" s="231">
        <v>45996</v>
      </c>
      <c r="J1377" s="232">
        <v>413424.34</v>
      </c>
      <c r="K1377" s="255"/>
      <c r="L1377" s="232">
        <v>6148.92</v>
      </c>
      <c r="M1377" s="255"/>
      <c r="N1377" s="270">
        <f t="shared" si="108"/>
        <v>419573.26</v>
      </c>
      <c r="O1377" s="254"/>
      <c r="P1377" s="254"/>
      <c r="Q1377" s="253"/>
      <c r="R1377" s="144" t="s">
        <v>2078</v>
      </c>
    </row>
    <row r="1378" spans="1:18" outlineLevel="2" x14ac:dyDescent="0.3">
      <c r="A1378" s="233"/>
      <c r="B1378" s="233"/>
      <c r="C1378" s="234"/>
      <c r="D1378" s="235"/>
      <c r="E1378" s="236"/>
      <c r="F1378" s="235"/>
      <c r="G1378" s="237"/>
      <c r="H1378" s="238"/>
      <c r="I1378" s="239"/>
      <c r="J1378" s="240"/>
      <c r="K1378" s="241"/>
      <c r="L1378" s="241"/>
      <c r="M1378" s="241"/>
      <c r="N1378" s="241"/>
    </row>
    <row r="1379" spans="1:18" outlineLevel="2" x14ac:dyDescent="0.3">
      <c r="A1379" s="319" t="s">
        <v>132</v>
      </c>
      <c r="B1379" s="320"/>
      <c r="C1379" s="320"/>
      <c r="D1379" s="320"/>
      <c r="E1379" s="320"/>
      <c r="F1379" s="320"/>
      <c r="G1379" s="320"/>
      <c r="H1379" s="320"/>
      <c r="I1379" s="320"/>
      <c r="J1379" s="320"/>
      <c r="K1379" s="320"/>
      <c r="L1379" s="320"/>
      <c r="M1379" s="321"/>
      <c r="N1379" s="242">
        <f>SUM(N1372:N1377)</f>
        <v>4559952.7300000004</v>
      </c>
    </row>
    <row r="1380" spans="1:18" outlineLevel="2" x14ac:dyDescent="0.3">
      <c r="A1380" s="266"/>
      <c r="B1380" s="266"/>
      <c r="C1380" s="271"/>
      <c r="D1380" s="266"/>
      <c r="E1380" s="266"/>
      <c r="F1380" s="266"/>
      <c r="G1380" s="266"/>
      <c r="H1380" s="266"/>
      <c r="I1380" s="266"/>
      <c r="J1380" s="267"/>
      <c r="K1380" s="267"/>
      <c r="L1380" s="267"/>
      <c r="M1380" s="267"/>
      <c r="N1380" s="252"/>
    </row>
    <row r="1381" spans="1:18" s="251" customFormat="1" ht="13.95" customHeight="1" outlineLevel="2" x14ac:dyDescent="0.3">
      <c r="A1381" s="251" t="s">
        <v>703</v>
      </c>
      <c r="B1381" s="251">
        <v>12355253</v>
      </c>
      <c r="C1381" s="304" t="s">
        <v>2079</v>
      </c>
      <c r="D1381" s="304"/>
      <c r="E1381" s="304"/>
      <c r="F1381" s="304"/>
      <c r="G1381" s="304"/>
      <c r="H1381" s="304"/>
      <c r="I1381" s="304"/>
      <c r="J1381" s="304"/>
      <c r="K1381" s="304"/>
      <c r="L1381" s="304"/>
      <c r="M1381" s="304"/>
      <c r="N1381" s="304"/>
      <c r="O1381" s="304"/>
      <c r="P1381" s="304"/>
      <c r="Q1381" s="304"/>
    </row>
    <row r="1382" spans="1:18" outlineLevel="2" x14ac:dyDescent="0.3">
      <c r="A1382" s="266"/>
      <c r="B1382" s="266"/>
      <c r="C1382" s="271"/>
      <c r="D1382" s="266"/>
      <c r="E1382" s="266"/>
      <c r="F1382" s="266"/>
      <c r="G1382" s="266"/>
      <c r="H1382" s="266"/>
      <c r="I1382" s="266"/>
      <c r="J1382" s="267"/>
      <c r="K1382" s="267"/>
      <c r="L1382" s="267"/>
      <c r="M1382" s="267"/>
      <c r="N1382" s="252"/>
    </row>
    <row r="1383" spans="1:18" outlineLevel="2" x14ac:dyDescent="0.3">
      <c r="A1383" s="307" t="s">
        <v>24</v>
      </c>
      <c r="B1383" s="307" t="s">
        <v>25</v>
      </c>
      <c r="C1383" s="317" t="s">
        <v>612</v>
      </c>
      <c r="D1383" s="307" t="s">
        <v>613</v>
      </c>
      <c r="E1383" s="307" t="s">
        <v>27</v>
      </c>
      <c r="F1383" s="309" t="s">
        <v>28</v>
      </c>
      <c r="G1383" s="309"/>
      <c r="H1383" s="309" t="s">
        <v>614</v>
      </c>
      <c r="I1383" s="309"/>
      <c r="J1383" s="309"/>
      <c r="K1383" s="315" t="s">
        <v>615</v>
      </c>
      <c r="L1383" s="315" t="s">
        <v>616</v>
      </c>
      <c r="M1383" s="315" t="s">
        <v>617</v>
      </c>
      <c r="N1383" s="315" t="s">
        <v>618</v>
      </c>
      <c r="O1383" s="307" t="s">
        <v>619</v>
      </c>
      <c r="P1383" s="307" t="s">
        <v>36</v>
      </c>
      <c r="Q1383" s="309" t="s">
        <v>32</v>
      </c>
      <c r="R1383" s="309" t="s">
        <v>620</v>
      </c>
    </row>
    <row r="1384" spans="1:18" outlineLevel="2" x14ac:dyDescent="0.3">
      <c r="A1384" s="308"/>
      <c r="B1384" s="308"/>
      <c r="C1384" s="318"/>
      <c r="D1384" s="308"/>
      <c r="E1384" s="308"/>
      <c r="F1384" s="253" t="s">
        <v>33</v>
      </c>
      <c r="G1384" s="253" t="s">
        <v>34</v>
      </c>
      <c r="H1384" s="253" t="s">
        <v>33</v>
      </c>
      <c r="I1384" s="253" t="s">
        <v>34</v>
      </c>
      <c r="J1384" s="255" t="s">
        <v>35</v>
      </c>
      <c r="K1384" s="316"/>
      <c r="L1384" s="316"/>
      <c r="M1384" s="316"/>
      <c r="N1384" s="316"/>
      <c r="O1384" s="308"/>
      <c r="P1384" s="308"/>
      <c r="Q1384" s="309"/>
      <c r="R1384" s="309"/>
    </row>
    <row r="1385" spans="1:18" ht="27.6" outlineLevel="2" x14ac:dyDescent="0.3">
      <c r="A1385" s="253" t="s">
        <v>37</v>
      </c>
      <c r="B1385" s="253">
        <v>1</v>
      </c>
      <c r="C1385" s="257" t="s">
        <v>1930</v>
      </c>
      <c r="D1385" s="229"/>
      <c r="E1385" s="144" t="s">
        <v>826</v>
      </c>
      <c r="F1385" s="229" t="s">
        <v>2080</v>
      </c>
      <c r="G1385" s="230">
        <v>45957</v>
      </c>
      <c r="H1385" s="144">
        <v>724</v>
      </c>
      <c r="I1385" s="231">
        <v>45944</v>
      </c>
      <c r="J1385" s="232">
        <v>1181503.02</v>
      </c>
      <c r="K1385" s="255"/>
      <c r="L1385" s="255"/>
      <c r="M1385" s="255"/>
      <c r="N1385" s="270">
        <f t="shared" ref="N1385:N1388" si="109">+J1385+K1385+L1385-M1385</f>
        <v>1181503.02</v>
      </c>
      <c r="O1385" s="254" t="s">
        <v>708</v>
      </c>
      <c r="P1385" s="254" t="s">
        <v>1002</v>
      </c>
      <c r="Q1385" s="253"/>
      <c r="R1385" s="144" t="s">
        <v>2081</v>
      </c>
    </row>
    <row r="1386" spans="1:18" ht="27.6" outlineLevel="2" x14ac:dyDescent="0.3">
      <c r="A1386" s="253"/>
      <c r="B1386" s="253"/>
      <c r="C1386" s="257" t="s">
        <v>904</v>
      </c>
      <c r="D1386" s="229"/>
      <c r="E1386" s="144" t="s">
        <v>826</v>
      </c>
      <c r="F1386" s="229" t="s">
        <v>2082</v>
      </c>
      <c r="G1386" s="230">
        <v>45973</v>
      </c>
      <c r="H1386" s="144">
        <v>741</v>
      </c>
      <c r="I1386" s="231">
        <v>45964</v>
      </c>
      <c r="J1386" s="232">
        <v>2610358.96</v>
      </c>
      <c r="K1386" s="255"/>
      <c r="L1386" s="232">
        <v>55818.99</v>
      </c>
      <c r="M1386" s="255"/>
      <c r="N1386" s="270">
        <f t="shared" si="109"/>
        <v>2666177.9500000002</v>
      </c>
      <c r="O1386" s="254"/>
      <c r="P1386" s="254"/>
      <c r="Q1386" s="253"/>
      <c r="R1386" s="144" t="s">
        <v>2083</v>
      </c>
    </row>
    <row r="1387" spans="1:18" ht="27.6" outlineLevel="2" x14ac:dyDescent="0.3">
      <c r="A1387" s="253"/>
      <c r="B1387" s="253"/>
      <c r="C1387" s="257" t="s">
        <v>936</v>
      </c>
      <c r="D1387" s="229"/>
      <c r="E1387" s="144" t="s">
        <v>826</v>
      </c>
      <c r="F1387" s="229" t="s">
        <v>2084</v>
      </c>
      <c r="G1387" s="230">
        <v>45982</v>
      </c>
      <c r="H1387" s="144">
        <v>742</v>
      </c>
      <c r="I1387" s="231">
        <v>45968</v>
      </c>
      <c r="J1387" s="232">
        <v>88764.31</v>
      </c>
      <c r="K1387" s="255"/>
      <c r="L1387" s="232">
        <v>1898.11</v>
      </c>
      <c r="M1387" s="255"/>
      <c r="N1387" s="270">
        <f t="shared" si="109"/>
        <v>90662.42</v>
      </c>
      <c r="O1387" s="254"/>
      <c r="P1387" s="254"/>
      <c r="Q1387" s="253"/>
      <c r="R1387" s="144" t="s">
        <v>2085</v>
      </c>
    </row>
    <row r="1388" spans="1:18" ht="27.6" outlineLevel="2" x14ac:dyDescent="0.3">
      <c r="A1388" s="253"/>
      <c r="B1388" s="253"/>
      <c r="C1388" s="257" t="s">
        <v>2043</v>
      </c>
      <c r="D1388" s="229"/>
      <c r="E1388" s="144" t="s">
        <v>826</v>
      </c>
      <c r="F1388" s="229" t="s">
        <v>2086</v>
      </c>
      <c r="G1388" s="230">
        <v>46007</v>
      </c>
      <c r="H1388" s="144">
        <v>756</v>
      </c>
      <c r="I1388" s="231">
        <v>45994</v>
      </c>
      <c r="J1388" s="232">
        <v>228638.73</v>
      </c>
      <c r="K1388" s="232"/>
      <c r="L1388" s="232">
        <v>3400.58</v>
      </c>
      <c r="M1388" s="255"/>
      <c r="N1388" s="270">
        <f t="shared" si="109"/>
        <v>232039.31</v>
      </c>
      <c r="O1388" s="254"/>
      <c r="P1388" s="254"/>
      <c r="Q1388" s="253"/>
      <c r="R1388" s="144" t="s">
        <v>2087</v>
      </c>
    </row>
    <row r="1389" spans="1:18" outlineLevel="2" x14ac:dyDescent="0.3">
      <c r="A1389" s="233"/>
      <c r="B1389" s="233"/>
      <c r="C1389" s="234"/>
      <c r="D1389" s="235"/>
      <c r="E1389" s="236"/>
      <c r="F1389" s="235"/>
      <c r="G1389" s="237"/>
      <c r="H1389" s="238"/>
      <c r="I1389" s="239"/>
      <c r="J1389" s="240"/>
      <c r="K1389" s="241"/>
      <c r="L1389" s="241"/>
      <c r="M1389" s="241"/>
      <c r="N1389" s="241"/>
    </row>
    <row r="1390" spans="1:18" outlineLevel="2" x14ac:dyDescent="0.3">
      <c r="A1390" s="319" t="s">
        <v>132</v>
      </c>
      <c r="B1390" s="320"/>
      <c r="C1390" s="320"/>
      <c r="D1390" s="320"/>
      <c r="E1390" s="320"/>
      <c r="F1390" s="320"/>
      <c r="G1390" s="320"/>
      <c r="H1390" s="320"/>
      <c r="I1390" s="320"/>
      <c r="J1390" s="320"/>
      <c r="K1390" s="320"/>
      <c r="L1390" s="320"/>
      <c r="M1390" s="321"/>
      <c r="N1390" s="242">
        <f>SUM(N1385:N1388)</f>
        <v>4170382.7</v>
      </c>
    </row>
    <row r="1391" spans="1:18" outlineLevel="2" x14ac:dyDescent="0.3">
      <c r="A1391" s="266"/>
      <c r="B1391" s="266"/>
      <c r="C1391" s="271"/>
      <c r="D1391" s="266"/>
      <c r="E1391" s="266"/>
      <c r="F1391" s="266"/>
      <c r="G1391" s="266"/>
      <c r="H1391" s="266"/>
      <c r="I1391" s="266"/>
      <c r="J1391" s="267"/>
      <c r="K1391" s="267"/>
      <c r="L1391" s="267"/>
      <c r="M1391" s="267"/>
      <c r="N1391" s="252"/>
    </row>
    <row r="1392" spans="1:18" s="251" customFormat="1" ht="13.95" customHeight="1" outlineLevel="2" x14ac:dyDescent="0.3">
      <c r="A1392" s="251" t="s">
        <v>703</v>
      </c>
      <c r="B1392" s="251">
        <v>12355255</v>
      </c>
      <c r="C1392" s="322" t="s">
        <v>2088</v>
      </c>
      <c r="D1392" s="322"/>
      <c r="E1392" s="322"/>
      <c r="F1392" s="322"/>
      <c r="G1392" s="322"/>
      <c r="H1392" s="322"/>
      <c r="I1392" s="322"/>
      <c r="J1392" s="322"/>
      <c r="K1392" s="322"/>
      <c r="L1392" s="322"/>
      <c r="M1392" s="322"/>
      <c r="N1392" s="322"/>
    </row>
    <row r="1393" spans="1:18" outlineLevel="2" x14ac:dyDescent="0.3">
      <c r="A1393" s="266"/>
      <c r="B1393" s="266"/>
      <c r="C1393" s="271"/>
      <c r="D1393" s="266"/>
      <c r="E1393" s="266"/>
      <c r="F1393" s="266"/>
      <c r="G1393" s="266"/>
      <c r="H1393" s="266"/>
      <c r="I1393" s="266"/>
      <c r="J1393" s="267"/>
      <c r="K1393" s="267"/>
      <c r="L1393" s="267"/>
      <c r="M1393" s="267"/>
      <c r="N1393" s="252"/>
    </row>
    <row r="1394" spans="1:18" outlineLevel="2" x14ac:dyDescent="0.3">
      <c r="A1394" s="307" t="s">
        <v>24</v>
      </c>
      <c r="B1394" s="307" t="s">
        <v>25</v>
      </c>
      <c r="C1394" s="317" t="s">
        <v>612</v>
      </c>
      <c r="D1394" s="307" t="s">
        <v>613</v>
      </c>
      <c r="E1394" s="307" t="s">
        <v>27</v>
      </c>
      <c r="F1394" s="309" t="s">
        <v>28</v>
      </c>
      <c r="G1394" s="309"/>
      <c r="H1394" s="309" t="s">
        <v>614</v>
      </c>
      <c r="I1394" s="309"/>
      <c r="J1394" s="309"/>
      <c r="K1394" s="315" t="s">
        <v>615</v>
      </c>
      <c r="L1394" s="315" t="s">
        <v>616</v>
      </c>
      <c r="M1394" s="315" t="s">
        <v>617</v>
      </c>
      <c r="N1394" s="315" t="s">
        <v>618</v>
      </c>
      <c r="O1394" s="307" t="s">
        <v>619</v>
      </c>
      <c r="P1394" s="307" t="s">
        <v>36</v>
      </c>
      <c r="Q1394" s="309" t="s">
        <v>32</v>
      </c>
      <c r="R1394" s="309" t="s">
        <v>620</v>
      </c>
    </row>
    <row r="1395" spans="1:18" outlineLevel="2" x14ac:dyDescent="0.3">
      <c r="A1395" s="308"/>
      <c r="B1395" s="308"/>
      <c r="C1395" s="318"/>
      <c r="D1395" s="308"/>
      <c r="E1395" s="308"/>
      <c r="F1395" s="253" t="s">
        <v>33</v>
      </c>
      <c r="G1395" s="253" t="s">
        <v>34</v>
      </c>
      <c r="H1395" s="253" t="s">
        <v>33</v>
      </c>
      <c r="I1395" s="253" t="s">
        <v>34</v>
      </c>
      <c r="J1395" s="255" t="s">
        <v>35</v>
      </c>
      <c r="K1395" s="316"/>
      <c r="L1395" s="316"/>
      <c r="M1395" s="316"/>
      <c r="N1395" s="316"/>
      <c r="O1395" s="308"/>
      <c r="P1395" s="308"/>
      <c r="Q1395" s="309"/>
      <c r="R1395" s="309"/>
    </row>
    <row r="1396" spans="1:18" ht="27.6" outlineLevel="2" x14ac:dyDescent="0.3">
      <c r="A1396" s="253" t="s">
        <v>37</v>
      </c>
      <c r="B1396" s="253">
        <v>1</v>
      </c>
      <c r="C1396" s="257" t="s">
        <v>1025</v>
      </c>
      <c r="D1396" s="229"/>
      <c r="E1396" s="228" t="s">
        <v>1435</v>
      </c>
      <c r="F1396" s="229" t="s">
        <v>2089</v>
      </c>
      <c r="G1396" s="230">
        <v>45951</v>
      </c>
      <c r="H1396" s="144">
        <v>1907</v>
      </c>
      <c r="I1396" s="231">
        <v>45946</v>
      </c>
      <c r="J1396" s="232">
        <v>4314055.54</v>
      </c>
      <c r="K1396" s="255"/>
      <c r="L1396" s="255"/>
      <c r="M1396" s="255"/>
      <c r="N1396" s="270">
        <f t="shared" ref="N1396:N1398" si="110">+J1396+K1396+L1396-M1396</f>
        <v>4314055.54</v>
      </c>
      <c r="O1396" s="254" t="s">
        <v>708</v>
      </c>
      <c r="P1396" s="254" t="s">
        <v>1002</v>
      </c>
      <c r="Q1396" s="253"/>
      <c r="R1396" s="144" t="s">
        <v>2090</v>
      </c>
    </row>
    <row r="1397" spans="1:18" ht="27.6" outlineLevel="2" x14ac:dyDescent="0.3">
      <c r="A1397" s="253"/>
      <c r="B1397" s="253"/>
      <c r="C1397" s="257" t="s">
        <v>904</v>
      </c>
      <c r="D1397" s="229"/>
      <c r="E1397" s="228" t="s">
        <v>1435</v>
      </c>
      <c r="F1397" s="229" t="s">
        <v>2091</v>
      </c>
      <c r="G1397" s="230">
        <v>45993</v>
      </c>
      <c r="H1397" s="144">
        <v>1914</v>
      </c>
      <c r="I1397" s="231">
        <v>45986</v>
      </c>
      <c r="J1397" s="232">
        <v>1535133.19</v>
      </c>
      <c r="K1397" s="255"/>
      <c r="L1397" s="232">
        <v>32826.75</v>
      </c>
      <c r="M1397" s="255"/>
      <c r="N1397" s="270">
        <f t="shared" si="110"/>
        <v>1567959.94</v>
      </c>
      <c r="O1397" s="254"/>
      <c r="P1397" s="254"/>
      <c r="Q1397" s="253"/>
      <c r="R1397" s="144" t="s">
        <v>2092</v>
      </c>
    </row>
    <row r="1398" spans="1:18" ht="27.6" outlineLevel="2" x14ac:dyDescent="0.3">
      <c r="A1398" s="253"/>
      <c r="B1398" s="253"/>
      <c r="C1398" s="257" t="s">
        <v>1035</v>
      </c>
      <c r="D1398" s="229"/>
      <c r="E1398" s="228" t="s">
        <v>1435</v>
      </c>
      <c r="F1398" s="229" t="s">
        <v>2093</v>
      </c>
      <c r="G1398" s="230">
        <v>46007</v>
      </c>
      <c r="H1398" s="144">
        <v>1924</v>
      </c>
      <c r="I1398" s="231">
        <v>45999</v>
      </c>
      <c r="J1398" s="232">
        <v>3376715.21</v>
      </c>
      <c r="K1398" s="255"/>
      <c r="L1398" s="232">
        <v>72206.490000000005</v>
      </c>
      <c r="M1398" s="255"/>
      <c r="N1398" s="270">
        <f t="shared" si="110"/>
        <v>3448921.7</v>
      </c>
      <c r="O1398" s="254"/>
      <c r="P1398" s="254"/>
      <c r="Q1398" s="253"/>
      <c r="R1398" s="144" t="s">
        <v>2094</v>
      </c>
    </row>
    <row r="1399" spans="1:18" outlineLevel="2" x14ac:dyDescent="0.3">
      <c r="A1399" s="233"/>
      <c r="B1399" s="233"/>
      <c r="C1399" s="234"/>
      <c r="D1399" s="235"/>
      <c r="E1399" s="236"/>
      <c r="F1399" s="235"/>
      <c r="G1399" s="237"/>
      <c r="H1399" s="238"/>
      <c r="I1399" s="239"/>
      <c r="J1399" s="240"/>
      <c r="K1399" s="241"/>
      <c r="L1399" s="241"/>
      <c r="M1399" s="241"/>
      <c r="N1399" s="241"/>
    </row>
    <row r="1400" spans="1:18" outlineLevel="2" x14ac:dyDescent="0.3">
      <c r="A1400" s="319" t="s">
        <v>132</v>
      </c>
      <c r="B1400" s="320"/>
      <c r="C1400" s="320"/>
      <c r="D1400" s="320"/>
      <c r="E1400" s="320"/>
      <c r="F1400" s="320"/>
      <c r="G1400" s="320"/>
      <c r="H1400" s="320"/>
      <c r="I1400" s="320"/>
      <c r="J1400" s="320"/>
      <c r="K1400" s="320"/>
      <c r="L1400" s="320"/>
      <c r="M1400" s="321"/>
      <c r="N1400" s="242">
        <f>SUM(N1396:N1398)</f>
        <v>9330937.1799999997</v>
      </c>
    </row>
    <row r="1401" spans="1:18" outlineLevel="2" x14ac:dyDescent="0.3">
      <c r="A1401" s="266"/>
      <c r="B1401" s="266"/>
      <c r="C1401" s="271"/>
      <c r="D1401" s="266"/>
      <c r="E1401" s="266"/>
      <c r="F1401" s="266"/>
      <c r="G1401" s="266"/>
      <c r="H1401" s="266"/>
      <c r="I1401" s="266"/>
      <c r="J1401" s="267"/>
      <c r="K1401" s="267"/>
      <c r="L1401" s="267"/>
      <c r="M1401" s="267"/>
      <c r="N1401" s="252"/>
    </row>
    <row r="1402" spans="1:18" s="251" customFormat="1" outlineLevel="2" x14ac:dyDescent="0.3">
      <c r="A1402" s="251" t="s">
        <v>703</v>
      </c>
      <c r="B1402" s="251">
        <v>12355256</v>
      </c>
      <c r="C1402" s="304" t="s">
        <v>2095</v>
      </c>
      <c r="D1402" s="304"/>
      <c r="E1402" s="304"/>
      <c r="F1402" s="304"/>
      <c r="J1402" s="252"/>
      <c r="K1402" s="252"/>
      <c r="L1402" s="252"/>
      <c r="M1402" s="252"/>
      <c r="N1402" s="252"/>
    </row>
    <row r="1403" spans="1:18" outlineLevel="2" x14ac:dyDescent="0.3">
      <c r="A1403" s="266"/>
      <c r="B1403" s="266"/>
      <c r="C1403" s="271"/>
      <c r="D1403" s="266"/>
      <c r="E1403" s="266"/>
      <c r="F1403" s="266"/>
      <c r="G1403" s="266"/>
      <c r="H1403" s="266"/>
      <c r="I1403" s="266"/>
      <c r="J1403" s="267"/>
      <c r="K1403" s="267"/>
      <c r="L1403" s="267"/>
      <c r="M1403" s="267"/>
      <c r="N1403" s="252"/>
    </row>
    <row r="1404" spans="1:18" outlineLevel="2" x14ac:dyDescent="0.3">
      <c r="A1404" s="307" t="s">
        <v>24</v>
      </c>
      <c r="B1404" s="307" t="s">
        <v>25</v>
      </c>
      <c r="C1404" s="317" t="s">
        <v>612</v>
      </c>
      <c r="D1404" s="307" t="s">
        <v>613</v>
      </c>
      <c r="E1404" s="307" t="s">
        <v>27</v>
      </c>
      <c r="F1404" s="309" t="s">
        <v>28</v>
      </c>
      <c r="G1404" s="309"/>
      <c r="H1404" s="309" t="s">
        <v>614</v>
      </c>
      <c r="I1404" s="309"/>
      <c r="J1404" s="309"/>
      <c r="K1404" s="315" t="s">
        <v>615</v>
      </c>
      <c r="L1404" s="315" t="s">
        <v>616</v>
      </c>
      <c r="M1404" s="315" t="s">
        <v>617</v>
      </c>
      <c r="N1404" s="315" t="s">
        <v>618</v>
      </c>
      <c r="O1404" s="307" t="s">
        <v>619</v>
      </c>
      <c r="P1404" s="307" t="s">
        <v>36</v>
      </c>
      <c r="Q1404" s="309" t="s">
        <v>32</v>
      </c>
      <c r="R1404" s="309" t="s">
        <v>620</v>
      </c>
    </row>
    <row r="1405" spans="1:18" outlineLevel="2" x14ac:dyDescent="0.3">
      <c r="A1405" s="308"/>
      <c r="B1405" s="308"/>
      <c r="C1405" s="318"/>
      <c r="D1405" s="308"/>
      <c r="E1405" s="308"/>
      <c r="F1405" s="253" t="s">
        <v>33</v>
      </c>
      <c r="G1405" s="253" t="s">
        <v>34</v>
      </c>
      <c r="H1405" s="253" t="s">
        <v>33</v>
      </c>
      <c r="I1405" s="253" t="s">
        <v>34</v>
      </c>
      <c r="J1405" s="255" t="s">
        <v>35</v>
      </c>
      <c r="K1405" s="316"/>
      <c r="L1405" s="316"/>
      <c r="M1405" s="316"/>
      <c r="N1405" s="316"/>
      <c r="O1405" s="308"/>
      <c r="P1405" s="308"/>
      <c r="Q1405" s="309"/>
      <c r="R1405" s="309"/>
    </row>
    <row r="1406" spans="1:18" ht="27.6" outlineLevel="2" x14ac:dyDescent="0.3">
      <c r="A1406" s="253" t="s">
        <v>37</v>
      </c>
      <c r="B1406" s="253">
        <v>1</v>
      </c>
      <c r="C1406" s="257" t="s">
        <v>1025</v>
      </c>
      <c r="D1406" s="229"/>
      <c r="E1406" s="228" t="s">
        <v>1469</v>
      </c>
      <c r="F1406" s="229" t="s">
        <v>2096</v>
      </c>
      <c r="G1406" s="230">
        <v>45951</v>
      </c>
      <c r="H1406" s="144" t="s">
        <v>2097</v>
      </c>
      <c r="I1406" s="231">
        <v>45944</v>
      </c>
      <c r="J1406" s="232">
        <v>4002313.43</v>
      </c>
      <c r="K1406" s="255"/>
      <c r="L1406" s="255"/>
      <c r="M1406" s="255"/>
      <c r="N1406" s="270">
        <f t="shared" ref="N1406:N1409" si="111">+J1406+K1406+L1406-M1406</f>
        <v>4002313.43</v>
      </c>
      <c r="O1406" s="254" t="s">
        <v>708</v>
      </c>
      <c r="P1406" s="254" t="s">
        <v>1002</v>
      </c>
      <c r="Q1406" s="253"/>
      <c r="R1406" s="144" t="s">
        <v>2098</v>
      </c>
    </row>
    <row r="1407" spans="1:18" ht="27.6" outlineLevel="2" x14ac:dyDescent="0.3">
      <c r="A1407" s="253"/>
      <c r="B1407" s="253"/>
      <c r="C1407" s="257" t="s">
        <v>904</v>
      </c>
      <c r="D1407" s="229"/>
      <c r="E1407" s="228" t="s">
        <v>1469</v>
      </c>
      <c r="F1407" s="229" t="s">
        <v>2099</v>
      </c>
      <c r="G1407" s="230">
        <v>45999</v>
      </c>
      <c r="H1407" s="144" t="s">
        <v>2100</v>
      </c>
      <c r="I1407" s="231">
        <v>45992</v>
      </c>
      <c r="J1407" s="232">
        <v>3304370.63</v>
      </c>
      <c r="K1407" s="255"/>
      <c r="L1407" s="232">
        <v>70659.5</v>
      </c>
      <c r="M1407" s="255"/>
      <c r="N1407" s="270">
        <f t="shared" si="111"/>
        <v>3375030.13</v>
      </c>
      <c r="O1407" s="254"/>
      <c r="P1407" s="254"/>
      <c r="Q1407" s="253"/>
      <c r="R1407" s="144" t="s">
        <v>2101</v>
      </c>
    </row>
    <row r="1408" spans="1:18" ht="27.6" outlineLevel="2" x14ac:dyDescent="0.3">
      <c r="A1408" s="253"/>
      <c r="B1408" s="253"/>
      <c r="C1408" s="257" t="s">
        <v>908</v>
      </c>
      <c r="D1408" s="229"/>
      <c r="E1408" s="228" t="s">
        <v>1469</v>
      </c>
      <c r="F1408" s="229" t="s">
        <v>2102</v>
      </c>
      <c r="G1408" s="230">
        <v>46001</v>
      </c>
      <c r="H1408" s="144" t="s">
        <v>2103</v>
      </c>
      <c r="I1408" s="231">
        <v>45996</v>
      </c>
      <c r="J1408" s="232">
        <v>4494657.0599999996</v>
      </c>
      <c r="K1408" s="255"/>
      <c r="L1408" s="232">
        <v>96112.16</v>
      </c>
      <c r="M1408" s="255"/>
      <c r="N1408" s="270">
        <f t="shared" si="111"/>
        <v>4590769.22</v>
      </c>
      <c r="O1408" s="254"/>
      <c r="P1408" s="254"/>
      <c r="Q1408" s="253"/>
      <c r="R1408" s="144" t="s">
        <v>2104</v>
      </c>
    </row>
    <row r="1409" spans="1:18" ht="27.6" outlineLevel="2" x14ac:dyDescent="0.3">
      <c r="A1409" s="253"/>
      <c r="B1409" s="253"/>
      <c r="C1409" s="257" t="s">
        <v>2105</v>
      </c>
      <c r="D1409" s="229"/>
      <c r="E1409" s="228" t="s">
        <v>1469</v>
      </c>
      <c r="F1409" s="229" t="s">
        <v>2106</v>
      </c>
      <c r="G1409" s="230">
        <v>46007</v>
      </c>
      <c r="H1409" s="144" t="s">
        <v>2107</v>
      </c>
      <c r="I1409" s="231">
        <v>46000</v>
      </c>
      <c r="J1409" s="232">
        <v>1344188.29</v>
      </c>
      <c r="K1409" s="255"/>
      <c r="L1409" s="232">
        <v>28743.62</v>
      </c>
      <c r="M1409" s="255"/>
      <c r="N1409" s="270">
        <f t="shared" si="111"/>
        <v>1372931.9100000001</v>
      </c>
      <c r="O1409" s="254"/>
      <c r="P1409" s="254"/>
      <c r="Q1409" s="253"/>
      <c r="R1409" s="144" t="s">
        <v>2104</v>
      </c>
    </row>
    <row r="1410" spans="1:18" outlineLevel="2" x14ac:dyDescent="0.3">
      <c r="A1410" s="233"/>
      <c r="B1410" s="233"/>
      <c r="C1410" s="234"/>
      <c r="D1410" s="235"/>
      <c r="E1410" s="236"/>
      <c r="F1410" s="235"/>
      <c r="G1410" s="237"/>
      <c r="H1410" s="238"/>
      <c r="I1410" s="239"/>
      <c r="J1410" s="240"/>
      <c r="K1410" s="241"/>
      <c r="L1410" s="241"/>
      <c r="M1410" s="241"/>
      <c r="N1410" s="241"/>
    </row>
    <row r="1411" spans="1:18" outlineLevel="2" x14ac:dyDescent="0.3">
      <c r="A1411" s="319" t="s">
        <v>132</v>
      </c>
      <c r="B1411" s="320"/>
      <c r="C1411" s="320"/>
      <c r="D1411" s="320"/>
      <c r="E1411" s="320"/>
      <c r="F1411" s="320"/>
      <c r="G1411" s="320"/>
      <c r="H1411" s="320"/>
      <c r="I1411" s="320"/>
      <c r="J1411" s="320"/>
      <c r="K1411" s="320"/>
      <c r="L1411" s="320"/>
      <c r="M1411" s="321"/>
      <c r="N1411" s="242">
        <f>SUM(N1406:N1409)</f>
        <v>13341044.690000001</v>
      </c>
    </row>
    <row r="1412" spans="1:18" outlineLevel="2" x14ac:dyDescent="0.3">
      <c r="A1412" s="266"/>
      <c r="B1412" s="266"/>
      <c r="C1412" s="271"/>
      <c r="D1412" s="266"/>
      <c r="E1412" s="266"/>
      <c r="F1412" s="266"/>
      <c r="G1412" s="266"/>
      <c r="H1412" s="266"/>
      <c r="I1412" s="266"/>
      <c r="J1412" s="267"/>
      <c r="K1412" s="267"/>
      <c r="L1412" s="267"/>
      <c r="M1412" s="267"/>
      <c r="N1412" s="252"/>
    </row>
    <row r="1413" spans="1:18" s="251" customFormat="1" outlineLevel="2" x14ac:dyDescent="0.3">
      <c r="A1413" s="251" t="s">
        <v>703</v>
      </c>
      <c r="B1413" s="251">
        <v>12355257</v>
      </c>
      <c r="C1413" s="304" t="s">
        <v>2108</v>
      </c>
      <c r="D1413" s="304"/>
      <c r="E1413" s="304"/>
      <c r="F1413" s="304"/>
      <c r="J1413" s="252"/>
      <c r="K1413" s="252"/>
      <c r="L1413" s="252"/>
      <c r="M1413" s="252"/>
      <c r="N1413" s="252"/>
    </row>
    <row r="1414" spans="1:18" outlineLevel="2" x14ac:dyDescent="0.3">
      <c r="A1414" s="266"/>
      <c r="B1414" s="266"/>
      <c r="C1414" s="271"/>
      <c r="D1414" s="266"/>
      <c r="E1414" s="266"/>
      <c r="F1414" s="266"/>
      <c r="G1414" s="266"/>
      <c r="H1414" s="266"/>
      <c r="I1414" s="266"/>
      <c r="J1414" s="267"/>
      <c r="K1414" s="267"/>
      <c r="L1414" s="267"/>
      <c r="M1414" s="267"/>
      <c r="N1414" s="252"/>
    </row>
    <row r="1415" spans="1:18" outlineLevel="2" x14ac:dyDescent="0.3">
      <c r="A1415" s="307" t="s">
        <v>24</v>
      </c>
      <c r="B1415" s="307" t="s">
        <v>25</v>
      </c>
      <c r="C1415" s="317" t="s">
        <v>612</v>
      </c>
      <c r="D1415" s="307" t="s">
        <v>613</v>
      </c>
      <c r="E1415" s="307" t="s">
        <v>27</v>
      </c>
      <c r="F1415" s="309" t="s">
        <v>28</v>
      </c>
      <c r="G1415" s="309"/>
      <c r="H1415" s="309" t="s">
        <v>614</v>
      </c>
      <c r="I1415" s="309"/>
      <c r="J1415" s="309"/>
      <c r="K1415" s="315" t="s">
        <v>615</v>
      </c>
      <c r="L1415" s="315" t="s">
        <v>616</v>
      </c>
      <c r="M1415" s="315" t="s">
        <v>617</v>
      </c>
      <c r="N1415" s="315" t="s">
        <v>618</v>
      </c>
      <c r="O1415" s="307" t="s">
        <v>619</v>
      </c>
      <c r="P1415" s="307" t="s">
        <v>36</v>
      </c>
      <c r="Q1415" s="309" t="s">
        <v>32</v>
      </c>
      <c r="R1415" s="309" t="s">
        <v>620</v>
      </c>
    </row>
    <row r="1416" spans="1:18" outlineLevel="2" x14ac:dyDescent="0.3">
      <c r="A1416" s="308"/>
      <c r="B1416" s="308"/>
      <c r="C1416" s="318"/>
      <c r="D1416" s="308"/>
      <c r="E1416" s="308"/>
      <c r="F1416" s="253" t="s">
        <v>33</v>
      </c>
      <c r="G1416" s="253" t="s">
        <v>34</v>
      </c>
      <c r="H1416" s="253" t="s">
        <v>33</v>
      </c>
      <c r="I1416" s="253" t="s">
        <v>34</v>
      </c>
      <c r="J1416" s="255" t="s">
        <v>35</v>
      </c>
      <c r="K1416" s="316"/>
      <c r="L1416" s="316"/>
      <c r="M1416" s="316"/>
      <c r="N1416" s="316"/>
      <c r="O1416" s="308"/>
      <c r="P1416" s="308"/>
      <c r="Q1416" s="309"/>
      <c r="R1416" s="309"/>
    </row>
    <row r="1417" spans="1:18" ht="27.6" outlineLevel="2" x14ac:dyDescent="0.3">
      <c r="A1417" s="253" t="s">
        <v>37</v>
      </c>
      <c r="B1417" s="253">
        <v>1</v>
      </c>
      <c r="C1417" s="257" t="s">
        <v>904</v>
      </c>
      <c r="D1417" s="229"/>
      <c r="E1417" s="228" t="s">
        <v>2023</v>
      </c>
      <c r="F1417" s="229" t="s">
        <v>2109</v>
      </c>
      <c r="G1417" s="230">
        <v>46008</v>
      </c>
      <c r="H1417" s="144">
        <v>267</v>
      </c>
      <c r="I1417" s="231">
        <v>46007</v>
      </c>
      <c r="J1417" s="232">
        <v>359106.9</v>
      </c>
      <c r="K1417" s="255"/>
      <c r="L1417" s="232">
        <v>5341.05</v>
      </c>
      <c r="M1417" s="255"/>
      <c r="N1417" s="270">
        <f t="shared" ref="N1417" si="112">+J1417+K1417+L1417-M1417</f>
        <v>364447.95</v>
      </c>
      <c r="O1417" s="254" t="s">
        <v>708</v>
      </c>
      <c r="P1417" s="254" t="s">
        <v>1002</v>
      </c>
      <c r="Q1417" s="253"/>
      <c r="R1417" s="144" t="s">
        <v>2110</v>
      </c>
    </row>
    <row r="1418" spans="1:18" outlineLevel="2" x14ac:dyDescent="0.3">
      <c r="A1418" s="233"/>
      <c r="B1418" s="233"/>
      <c r="C1418" s="234"/>
      <c r="D1418" s="235"/>
      <c r="E1418" s="236"/>
      <c r="F1418" s="235"/>
      <c r="G1418" s="237"/>
      <c r="H1418" s="238"/>
      <c r="I1418" s="239"/>
      <c r="J1418" s="240"/>
      <c r="K1418" s="241"/>
      <c r="L1418" s="241"/>
      <c r="M1418" s="241"/>
      <c r="N1418" s="241"/>
    </row>
    <row r="1419" spans="1:18" outlineLevel="2" x14ac:dyDescent="0.3">
      <c r="A1419" s="319" t="s">
        <v>132</v>
      </c>
      <c r="B1419" s="320"/>
      <c r="C1419" s="320"/>
      <c r="D1419" s="320"/>
      <c r="E1419" s="320"/>
      <c r="F1419" s="320"/>
      <c r="G1419" s="320"/>
      <c r="H1419" s="320"/>
      <c r="I1419" s="320"/>
      <c r="J1419" s="320"/>
      <c r="K1419" s="320"/>
      <c r="L1419" s="320"/>
      <c r="M1419" s="321"/>
      <c r="N1419" s="242">
        <f>SUM(N1417:N1417)</f>
        <v>364447.95</v>
      </c>
    </row>
    <row r="1420" spans="1:18" outlineLevel="2" x14ac:dyDescent="0.3">
      <c r="A1420" s="233"/>
      <c r="B1420" s="233"/>
      <c r="C1420" s="234"/>
      <c r="D1420" s="235"/>
      <c r="E1420" s="236"/>
      <c r="F1420" s="235"/>
      <c r="G1420" s="237"/>
      <c r="H1420" s="238"/>
      <c r="I1420" s="239"/>
      <c r="J1420" s="240"/>
      <c r="K1420" s="241"/>
      <c r="L1420" s="241"/>
      <c r="M1420" s="241"/>
      <c r="N1420" s="241"/>
    </row>
    <row r="1421" spans="1:18" s="251" customFormat="1" outlineLevel="2" x14ac:dyDescent="0.3">
      <c r="A1421" s="251" t="s">
        <v>703</v>
      </c>
      <c r="B1421" s="251">
        <v>12355258</v>
      </c>
      <c r="C1421" s="304" t="s">
        <v>2111</v>
      </c>
      <c r="D1421" s="304"/>
      <c r="E1421" s="304"/>
      <c r="F1421" s="304"/>
      <c r="J1421" s="252"/>
      <c r="K1421" s="252"/>
      <c r="L1421" s="252"/>
      <c r="M1421" s="252"/>
      <c r="N1421" s="252"/>
    </row>
    <row r="1422" spans="1:18" outlineLevel="2" x14ac:dyDescent="0.3">
      <c r="A1422" s="266"/>
      <c r="B1422" s="266"/>
      <c r="C1422" s="271"/>
      <c r="D1422" s="266"/>
      <c r="E1422" s="266"/>
      <c r="F1422" s="266"/>
      <c r="G1422" s="266"/>
      <c r="H1422" s="266"/>
      <c r="I1422" s="266"/>
      <c r="J1422" s="267"/>
      <c r="K1422" s="267"/>
      <c r="L1422" s="267"/>
      <c r="M1422" s="267"/>
      <c r="N1422" s="252"/>
    </row>
    <row r="1423" spans="1:18" outlineLevel="2" x14ac:dyDescent="0.3">
      <c r="A1423" s="307" t="s">
        <v>24</v>
      </c>
      <c r="B1423" s="307" t="s">
        <v>25</v>
      </c>
      <c r="C1423" s="317" t="s">
        <v>612</v>
      </c>
      <c r="D1423" s="307" t="s">
        <v>613</v>
      </c>
      <c r="E1423" s="307" t="s">
        <v>27</v>
      </c>
      <c r="F1423" s="309" t="s">
        <v>28</v>
      </c>
      <c r="G1423" s="309"/>
      <c r="H1423" s="309" t="s">
        <v>614</v>
      </c>
      <c r="I1423" s="309"/>
      <c r="J1423" s="309"/>
      <c r="K1423" s="315" t="s">
        <v>615</v>
      </c>
      <c r="L1423" s="315" t="s">
        <v>616</v>
      </c>
      <c r="M1423" s="315" t="s">
        <v>617</v>
      </c>
      <c r="N1423" s="315" t="s">
        <v>618</v>
      </c>
      <c r="O1423" s="307" t="s">
        <v>619</v>
      </c>
      <c r="P1423" s="307" t="s">
        <v>36</v>
      </c>
      <c r="Q1423" s="309" t="s">
        <v>32</v>
      </c>
      <c r="R1423" s="309" t="s">
        <v>620</v>
      </c>
    </row>
    <row r="1424" spans="1:18" outlineLevel="2" x14ac:dyDescent="0.3">
      <c r="A1424" s="308"/>
      <c r="B1424" s="308"/>
      <c r="C1424" s="318"/>
      <c r="D1424" s="308"/>
      <c r="E1424" s="308"/>
      <c r="F1424" s="253" t="s">
        <v>33</v>
      </c>
      <c r="G1424" s="253" t="s">
        <v>34</v>
      </c>
      <c r="H1424" s="253" t="s">
        <v>33</v>
      </c>
      <c r="I1424" s="253" t="s">
        <v>34</v>
      </c>
      <c r="J1424" s="255" t="s">
        <v>35</v>
      </c>
      <c r="K1424" s="316"/>
      <c r="L1424" s="316"/>
      <c r="M1424" s="316"/>
      <c r="N1424" s="316"/>
      <c r="O1424" s="308"/>
      <c r="P1424" s="308"/>
      <c r="Q1424" s="309"/>
      <c r="R1424" s="309"/>
    </row>
    <row r="1425" spans="1:18" ht="27.6" outlineLevel="2" x14ac:dyDescent="0.3">
      <c r="A1425" s="253" t="s">
        <v>37</v>
      </c>
      <c r="B1425" s="253">
        <v>1</v>
      </c>
      <c r="C1425" s="257" t="s">
        <v>904</v>
      </c>
      <c r="D1425" s="229"/>
      <c r="E1425" s="228" t="s">
        <v>2023</v>
      </c>
      <c r="F1425" s="229" t="s">
        <v>2112</v>
      </c>
      <c r="G1425" s="262">
        <v>46008</v>
      </c>
      <c r="H1425" s="144">
        <v>266</v>
      </c>
      <c r="I1425" s="231">
        <v>46007</v>
      </c>
      <c r="J1425" s="232">
        <v>536676.29</v>
      </c>
      <c r="K1425" s="255"/>
      <c r="L1425" s="232">
        <v>7982.07</v>
      </c>
      <c r="M1425" s="255"/>
      <c r="N1425" s="270">
        <f t="shared" ref="N1425" si="113">+J1425+K1425+L1425-M1425</f>
        <v>544658.36</v>
      </c>
      <c r="O1425" s="254" t="s">
        <v>708</v>
      </c>
      <c r="P1425" s="254" t="s">
        <v>1002</v>
      </c>
      <c r="Q1425" s="253"/>
      <c r="R1425" s="144" t="s">
        <v>2113</v>
      </c>
    </row>
    <row r="1426" spans="1:18" outlineLevel="2" x14ac:dyDescent="0.3">
      <c r="A1426" s="233"/>
      <c r="B1426" s="233"/>
      <c r="C1426" s="234"/>
      <c r="D1426" s="235"/>
      <c r="E1426" s="236"/>
      <c r="F1426" s="235"/>
      <c r="G1426" s="237"/>
      <c r="H1426" s="238"/>
      <c r="I1426" s="239"/>
      <c r="J1426" s="240"/>
      <c r="K1426" s="241"/>
      <c r="L1426" s="241"/>
      <c r="M1426" s="241"/>
      <c r="N1426" s="241"/>
    </row>
    <row r="1427" spans="1:18" outlineLevel="2" x14ac:dyDescent="0.3">
      <c r="A1427" s="319" t="s">
        <v>132</v>
      </c>
      <c r="B1427" s="320"/>
      <c r="C1427" s="320"/>
      <c r="D1427" s="320"/>
      <c r="E1427" s="320"/>
      <c r="F1427" s="320"/>
      <c r="G1427" s="320"/>
      <c r="H1427" s="320"/>
      <c r="I1427" s="320"/>
      <c r="J1427" s="320"/>
      <c r="K1427" s="320"/>
      <c r="L1427" s="320"/>
      <c r="M1427" s="321"/>
      <c r="N1427" s="242">
        <f>SUM(N1425:N1425)</f>
        <v>544658.36</v>
      </c>
    </row>
    <row r="1428" spans="1:18" outlineLevel="2" x14ac:dyDescent="0.3">
      <c r="A1428" s="266"/>
      <c r="B1428" s="266"/>
      <c r="C1428" s="271"/>
      <c r="D1428" s="266"/>
      <c r="E1428" s="266"/>
      <c r="F1428" s="266"/>
      <c r="G1428" s="266"/>
      <c r="H1428" s="266"/>
      <c r="I1428" s="266"/>
      <c r="J1428" s="267"/>
      <c r="K1428" s="267"/>
      <c r="L1428" s="267"/>
      <c r="M1428" s="267"/>
      <c r="N1428" s="252"/>
    </row>
    <row r="1429" spans="1:18" s="251" customFormat="1" outlineLevel="2" x14ac:dyDescent="0.3">
      <c r="A1429" s="251" t="s">
        <v>703</v>
      </c>
      <c r="B1429" s="251">
        <v>12355259</v>
      </c>
      <c r="C1429" s="304" t="s">
        <v>2114</v>
      </c>
      <c r="D1429" s="304"/>
      <c r="E1429" s="304"/>
      <c r="F1429" s="304"/>
      <c r="J1429" s="252"/>
      <c r="K1429" s="252"/>
      <c r="L1429" s="252"/>
      <c r="M1429" s="252"/>
      <c r="N1429" s="252"/>
    </row>
    <row r="1430" spans="1:18" outlineLevel="2" x14ac:dyDescent="0.3">
      <c r="A1430" s="266"/>
      <c r="B1430" s="266"/>
      <c r="C1430" s="271"/>
      <c r="D1430" s="266"/>
      <c r="E1430" s="266"/>
      <c r="F1430" s="266"/>
      <c r="G1430" s="266"/>
      <c r="H1430" s="266"/>
      <c r="I1430" s="266"/>
      <c r="J1430" s="267"/>
      <c r="K1430" s="267"/>
      <c r="L1430" s="267"/>
      <c r="M1430" s="267"/>
      <c r="N1430" s="252"/>
    </row>
    <row r="1431" spans="1:18" outlineLevel="2" x14ac:dyDescent="0.3">
      <c r="A1431" s="307" t="s">
        <v>24</v>
      </c>
      <c r="B1431" s="307" t="s">
        <v>25</v>
      </c>
      <c r="C1431" s="317" t="s">
        <v>612</v>
      </c>
      <c r="D1431" s="307" t="s">
        <v>613</v>
      </c>
      <c r="E1431" s="307" t="s">
        <v>27</v>
      </c>
      <c r="F1431" s="309" t="s">
        <v>28</v>
      </c>
      <c r="G1431" s="309"/>
      <c r="H1431" s="309" t="s">
        <v>614</v>
      </c>
      <c r="I1431" s="309"/>
      <c r="J1431" s="309"/>
      <c r="K1431" s="315" t="s">
        <v>615</v>
      </c>
      <c r="L1431" s="315" t="s">
        <v>616</v>
      </c>
      <c r="M1431" s="315" t="s">
        <v>617</v>
      </c>
      <c r="N1431" s="315" t="s">
        <v>618</v>
      </c>
      <c r="O1431" s="307" t="s">
        <v>619</v>
      </c>
      <c r="P1431" s="307" t="s">
        <v>36</v>
      </c>
      <c r="Q1431" s="309" t="s">
        <v>32</v>
      </c>
      <c r="R1431" s="309" t="s">
        <v>620</v>
      </c>
    </row>
    <row r="1432" spans="1:18" outlineLevel="2" x14ac:dyDescent="0.3">
      <c r="A1432" s="308"/>
      <c r="B1432" s="308"/>
      <c r="C1432" s="318"/>
      <c r="D1432" s="308"/>
      <c r="E1432" s="308"/>
      <c r="F1432" s="253" t="s">
        <v>33</v>
      </c>
      <c r="G1432" s="253" t="s">
        <v>34</v>
      </c>
      <c r="H1432" s="253" t="s">
        <v>33</v>
      </c>
      <c r="I1432" s="253" t="s">
        <v>34</v>
      </c>
      <c r="J1432" s="255" t="s">
        <v>35</v>
      </c>
      <c r="K1432" s="316"/>
      <c r="L1432" s="316"/>
      <c r="M1432" s="316"/>
      <c r="N1432" s="316"/>
      <c r="O1432" s="308"/>
      <c r="P1432" s="308"/>
      <c r="Q1432" s="309"/>
      <c r="R1432" s="309"/>
    </row>
    <row r="1433" spans="1:18" ht="27.6" outlineLevel="2" x14ac:dyDescent="0.3">
      <c r="A1433" s="253" t="s">
        <v>37</v>
      </c>
      <c r="B1433" s="253">
        <v>1</v>
      </c>
      <c r="C1433" s="257" t="s">
        <v>904</v>
      </c>
      <c r="D1433" s="229"/>
      <c r="E1433" s="228" t="s">
        <v>2023</v>
      </c>
      <c r="F1433" s="261" t="s">
        <v>2115</v>
      </c>
      <c r="G1433" s="230">
        <v>46008</v>
      </c>
      <c r="H1433" s="144">
        <v>264</v>
      </c>
      <c r="I1433" s="231">
        <v>46006</v>
      </c>
      <c r="J1433" s="232">
        <v>230367.74</v>
      </c>
      <c r="K1433" s="255"/>
      <c r="L1433" s="232">
        <v>3426.29</v>
      </c>
      <c r="M1433" s="255"/>
      <c r="N1433" s="270">
        <f t="shared" ref="N1433" si="114">+J1433+K1433+L1433-M1433</f>
        <v>233794.03</v>
      </c>
      <c r="O1433" s="254" t="s">
        <v>708</v>
      </c>
      <c r="P1433" s="254" t="s">
        <v>1002</v>
      </c>
      <c r="Q1433" s="253"/>
      <c r="R1433" s="144" t="s">
        <v>2116</v>
      </c>
    </row>
    <row r="1434" spans="1:18" outlineLevel="2" x14ac:dyDescent="0.3">
      <c r="A1434" s="233"/>
      <c r="B1434" s="233"/>
      <c r="C1434" s="234"/>
      <c r="D1434" s="235"/>
      <c r="E1434" s="236"/>
      <c r="F1434" s="235"/>
      <c r="G1434" s="237"/>
      <c r="H1434" s="238"/>
      <c r="I1434" s="239"/>
      <c r="J1434" s="240"/>
      <c r="K1434" s="241"/>
      <c r="L1434" s="241"/>
      <c r="M1434" s="241"/>
      <c r="N1434" s="241"/>
    </row>
    <row r="1435" spans="1:18" outlineLevel="2" x14ac:dyDescent="0.3">
      <c r="A1435" s="319" t="s">
        <v>132</v>
      </c>
      <c r="B1435" s="320"/>
      <c r="C1435" s="320"/>
      <c r="D1435" s="320"/>
      <c r="E1435" s="320"/>
      <c r="F1435" s="320"/>
      <c r="G1435" s="320"/>
      <c r="H1435" s="320"/>
      <c r="I1435" s="320"/>
      <c r="J1435" s="320"/>
      <c r="K1435" s="320"/>
      <c r="L1435" s="320"/>
      <c r="M1435" s="321"/>
      <c r="N1435" s="242">
        <f>SUM(N1433:N1433)</f>
        <v>233794.03</v>
      </c>
    </row>
    <row r="1436" spans="1:18" outlineLevel="2" x14ac:dyDescent="0.3">
      <c r="A1436" s="266"/>
      <c r="B1436" s="266"/>
      <c r="C1436" s="271"/>
      <c r="D1436" s="266"/>
      <c r="E1436" s="266"/>
      <c r="F1436" s="266"/>
      <c r="G1436" s="266"/>
      <c r="H1436" s="266"/>
      <c r="I1436" s="266"/>
      <c r="J1436" s="267"/>
      <c r="K1436" s="267"/>
      <c r="L1436" s="267"/>
      <c r="M1436" s="267"/>
      <c r="N1436" s="252"/>
    </row>
    <row r="1437" spans="1:18" s="251" customFormat="1" outlineLevel="2" x14ac:dyDescent="0.3">
      <c r="A1437" s="251" t="s">
        <v>703</v>
      </c>
      <c r="B1437" s="251">
        <v>12355260</v>
      </c>
      <c r="C1437" s="304" t="s">
        <v>2117</v>
      </c>
      <c r="D1437" s="304"/>
      <c r="E1437" s="304"/>
      <c r="F1437" s="304"/>
      <c r="J1437" s="252"/>
      <c r="K1437" s="252"/>
      <c r="L1437" s="252"/>
      <c r="M1437" s="252"/>
      <c r="N1437" s="252"/>
    </row>
    <row r="1438" spans="1:18" outlineLevel="2" x14ac:dyDescent="0.3">
      <c r="A1438" s="266"/>
      <c r="B1438" s="266"/>
      <c r="C1438" s="271"/>
      <c r="D1438" s="266"/>
      <c r="E1438" s="266"/>
      <c r="F1438" s="266"/>
      <c r="G1438" s="266"/>
      <c r="H1438" s="266"/>
      <c r="I1438" s="266"/>
      <c r="J1438" s="267"/>
      <c r="K1438" s="267"/>
      <c r="L1438" s="267"/>
      <c r="M1438" s="267"/>
      <c r="N1438" s="252"/>
    </row>
    <row r="1439" spans="1:18" outlineLevel="2" x14ac:dyDescent="0.3">
      <c r="A1439" s="307" t="s">
        <v>24</v>
      </c>
      <c r="B1439" s="307" t="s">
        <v>25</v>
      </c>
      <c r="C1439" s="317" t="s">
        <v>612</v>
      </c>
      <c r="D1439" s="307" t="s">
        <v>613</v>
      </c>
      <c r="E1439" s="307" t="s">
        <v>27</v>
      </c>
      <c r="F1439" s="309" t="s">
        <v>28</v>
      </c>
      <c r="G1439" s="309"/>
      <c r="H1439" s="309" t="s">
        <v>614</v>
      </c>
      <c r="I1439" s="309"/>
      <c r="J1439" s="309"/>
      <c r="K1439" s="315" t="s">
        <v>615</v>
      </c>
      <c r="L1439" s="315" t="s">
        <v>616</v>
      </c>
      <c r="M1439" s="315" t="s">
        <v>617</v>
      </c>
      <c r="N1439" s="315" t="s">
        <v>618</v>
      </c>
      <c r="O1439" s="307" t="s">
        <v>619</v>
      </c>
      <c r="P1439" s="307" t="s">
        <v>36</v>
      </c>
      <c r="Q1439" s="309" t="s">
        <v>32</v>
      </c>
      <c r="R1439" s="309" t="s">
        <v>620</v>
      </c>
    </row>
    <row r="1440" spans="1:18" outlineLevel="2" x14ac:dyDescent="0.3">
      <c r="A1440" s="308"/>
      <c r="B1440" s="308"/>
      <c r="C1440" s="318"/>
      <c r="D1440" s="308"/>
      <c r="E1440" s="308"/>
      <c r="F1440" s="253" t="s">
        <v>33</v>
      </c>
      <c r="G1440" s="253" t="s">
        <v>34</v>
      </c>
      <c r="H1440" s="253" t="s">
        <v>33</v>
      </c>
      <c r="I1440" s="253" t="s">
        <v>34</v>
      </c>
      <c r="J1440" s="255" t="s">
        <v>35</v>
      </c>
      <c r="K1440" s="316"/>
      <c r="L1440" s="316"/>
      <c r="M1440" s="316"/>
      <c r="N1440" s="316"/>
      <c r="O1440" s="308"/>
      <c r="P1440" s="308"/>
      <c r="Q1440" s="309"/>
      <c r="R1440" s="309"/>
    </row>
    <row r="1441" spans="1:18" ht="27.6" outlineLevel="2" x14ac:dyDescent="0.3">
      <c r="A1441" s="253" t="s">
        <v>37</v>
      </c>
      <c r="B1441" s="253">
        <v>1</v>
      </c>
      <c r="C1441" s="257" t="s">
        <v>2118</v>
      </c>
      <c r="D1441" s="229"/>
      <c r="E1441" s="228" t="s">
        <v>2119</v>
      </c>
      <c r="F1441" s="229" t="s">
        <v>2120</v>
      </c>
      <c r="G1441" s="262">
        <v>46007</v>
      </c>
      <c r="H1441" s="144">
        <v>30</v>
      </c>
      <c r="I1441" s="231">
        <v>46004</v>
      </c>
      <c r="J1441" s="232">
        <v>798613.2</v>
      </c>
      <c r="K1441" s="255"/>
      <c r="L1441" s="232"/>
      <c r="M1441" s="255"/>
      <c r="N1441" s="270">
        <f>+J1441+K1441+L1441-M1441</f>
        <v>798613.2</v>
      </c>
      <c r="O1441" s="254" t="s">
        <v>708</v>
      </c>
      <c r="P1441" s="254" t="s">
        <v>1002</v>
      </c>
      <c r="Q1441" s="253"/>
      <c r="R1441" s="144" t="s">
        <v>2121</v>
      </c>
    </row>
    <row r="1442" spans="1:18" outlineLevel="2" x14ac:dyDescent="0.3">
      <c r="A1442" s="233"/>
      <c r="B1442" s="233"/>
      <c r="C1442" s="234"/>
      <c r="D1442" s="235"/>
      <c r="E1442" s="236"/>
      <c r="F1442" s="235"/>
      <c r="G1442" s="237"/>
      <c r="H1442" s="238"/>
      <c r="I1442" s="239"/>
      <c r="J1442" s="240"/>
      <c r="K1442" s="241"/>
      <c r="L1442" s="241"/>
      <c r="M1442" s="241"/>
      <c r="N1442" s="241"/>
    </row>
    <row r="1443" spans="1:18" outlineLevel="2" x14ac:dyDescent="0.3">
      <c r="A1443" s="319" t="s">
        <v>132</v>
      </c>
      <c r="B1443" s="320"/>
      <c r="C1443" s="320"/>
      <c r="D1443" s="320"/>
      <c r="E1443" s="320"/>
      <c r="F1443" s="320"/>
      <c r="G1443" s="320"/>
      <c r="H1443" s="320"/>
      <c r="I1443" s="320"/>
      <c r="J1443" s="320"/>
      <c r="K1443" s="320"/>
      <c r="L1443" s="320"/>
      <c r="M1443" s="321"/>
      <c r="N1443" s="242">
        <f>SUM(N1441:N1441)</f>
        <v>798613.2</v>
      </c>
    </row>
    <row r="1444" spans="1:18" outlineLevel="2" x14ac:dyDescent="0.3">
      <c r="A1444" s="266"/>
      <c r="B1444" s="266"/>
      <c r="C1444" s="271"/>
      <c r="D1444" s="266"/>
      <c r="E1444" s="266"/>
      <c r="F1444" s="266"/>
      <c r="G1444" s="266"/>
      <c r="H1444" s="266"/>
      <c r="I1444" s="266"/>
      <c r="J1444" s="267"/>
      <c r="K1444" s="267"/>
      <c r="L1444" s="267"/>
      <c r="M1444" s="267"/>
      <c r="N1444" s="252"/>
    </row>
    <row r="1445" spans="1:18" s="251" customFormat="1" outlineLevel="2" x14ac:dyDescent="0.3">
      <c r="A1445" s="251" t="s">
        <v>703</v>
      </c>
      <c r="B1445" s="251">
        <v>12355261</v>
      </c>
      <c r="C1445" s="304" t="s">
        <v>2122</v>
      </c>
      <c r="D1445" s="304"/>
      <c r="E1445" s="304"/>
      <c r="F1445" s="304"/>
      <c r="J1445" s="252"/>
      <c r="K1445" s="252"/>
      <c r="L1445" s="252"/>
      <c r="M1445" s="252"/>
      <c r="N1445" s="252"/>
    </row>
    <row r="1446" spans="1:18" outlineLevel="2" x14ac:dyDescent="0.3">
      <c r="A1446" s="266"/>
      <c r="B1446" s="266"/>
      <c r="C1446" s="271"/>
      <c r="D1446" s="266"/>
      <c r="E1446" s="266"/>
      <c r="F1446" s="266"/>
      <c r="G1446" s="266"/>
      <c r="H1446" s="266"/>
      <c r="I1446" s="266"/>
      <c r="J1446" s="267"/>
      <c r="K1446" s="267"/>
      <c r="L1446" s="267"/>
      <c r="M1446" s="267"/>
      <c r="N1446" s="252"/>
    </row>
    <row r="1447" spans="1:18" outlineLevel="2" x14ac:dyDescent="0.3">
      <c r="A1447" s="307" t="s">
        <v>24</v>
      </c>
      <c r="B1447" s="307" t="s">
        <v>25</v>
      </c>
      <c r="C1447" s="317" t="s">
        <v>612</v>
      </c>
      <c r="D1447" s="307" t="s">
        <v>613</v>
      </c>
      <c r="E1447" s="307" t="s">
        <v>27</v>
      </c>
      <c r="F1447" s="309" t="s">
        <v>28</v>
      </c>
      <c r="G1447" s="309"/>
      <c r="H1447" s="309" t="s">
        <v>614</v>
      </c>
      <c r="I1447" s="309"/>
      <c r="J1447" s="309"/>
      <c r="K1447" s="315" t="s">
        <v>615</v>
      </c>
      <c r="L1447" s="315" t="s">
        <v>616</v>
      </c>
      <c r="M1447" s="315" t="s">
        <v>617</v>
      </c>
      <c r="N1447" s="315" t="s">
        <v>618</v>
      </c>
      <c r="O1447" s="307" t="s">
        <v>619</v>
      </c>
      <c r="P1447" s="307" t="s">
        <v>36</v>
      </c>
      <c r="Q1447" s="309" t="s">
        <v>32</v>
      </c>
      <c r="R1447" s="309" t="s">
        <v>620</v>
      </c>
    </row>
    <row r="1448" spans="1:18" outlineLevel="2" x14ac:dyDescent="0.3">
      <c r="A1448" s="308"/>
      <c r="B1448" s="308"/>
      <c r="C1448" s="318"/>
      <c r="D1448" s="308"/>
      <c r="E1448" s="308"/>
      <c r="F1448" s="253" t="s">
        <v>33</v>
      </c>
      <c r="G1448" s="253" t="s">
        <v>34</v>
      </c>
      <c r="H1448" s="253" t="s">
        <v>33</v>
      </c>
      <c r="I1448" s="253" t="s">
        <v>34</v>
      </c>
      <c r="J1448" s="255" t="s">
        <v>35</v>
      </c>
      <c r="K1448" s="316"/>
      <c r="L1448" s="316"/>
      <c r="M1448" s="316"/>
      <c r="N1448" s="316"/>
      <c r="O1448" s="308"/>
      <c r="P1448" s="308"/>
      <c r="Q1448" s="309"/>
      <c r="R1448" s="309"/>
    </row>
    <row r="1449" spans="1:18" ht="27.6" outlineLevel="2" x14ac:dyDescent="0.3">
      <c r="A1449" s="253" t="s">
        <v>37</v>
      </c>
      <c r="B1449" s="253">
        <v>1</v>
      </c>
      <c r="C1449" s="257" t="s">
        <v>1025</v>
      </c>
      <c r="D1449" s="229"/>
      <c r="E1449" s="228" t="s">
        <v>1435</v>
      </c>
      <c r="F1449" s="229" t="s">
        <v>2123</v>
      </c>
      <c r="G1449" s="230">
        <v>46007</v>
      </c>
      <c r="H1449" s="261">
        <v>1932</v>
      </c>
      <c r="I1449" s="231">
        <v>46004</v>
      </c>
      <c r="J1449" s="232">
        <v>923454.82</v>
      </c>
      <c r="K1449" s="255"/>
      <c r="L1449" s="232"/>
      <c r="M1449" s="255"/>
      <c r="N1449" s="270">
        <f>+J1449+K1449+L1449-M1449</f>
        <v>923454.82</v>
      </c>
      <c r="O1449" s="254" t="s">
        <v>708</v>
      </c>
      <c r="P1449" s="254" t="s">
        <v>1002</v>
      </c>
      <c r="Q1449" s="253"/>
      <c r="R1449" s="144" t="s">
        <v>2124</v>
      </c>
    </row>
    <row r="1450" spans="1:18" outlineLevel="2" x14ac:dyDescent="0.3">
      <c r="A1450" s="233"/>
      <c r="B1450" s="233"/>
      <c r="C1450" s="234"/>
      <c r="D1450" s="235"/>
      <c r="E1450" s="236"/>
      <c r="F1450" s="235"/>
      <c r="G1450" s="237"/>
      <c r="H1450" s="238"/>
      <c r="I1450" s="239"/>
      <c r="J1450" s="240"/>
      <c r="K1450" s="241"/>
      <c r="L1450" s="241"/>
      <c r="M1450" s="241"/>
      <c r="N1450" s="241"/>
    </row>
    <row r="1451" spans="1:18" outlineLevel="2" x14ac:dyDescent="0.3">
      <c r="A1451" s="319" t="s">
        <v>132</v>
      </c>
      <c r="B1451" s="320"/>
      <c r="C1451" s="320"/>
      <c r="D1451" s="320"/>
      <c r="E1451" s="320"/>
      <c r="F1451" s="320"/>
      <c r="G1451" s="320"/>
      <c r="H1451" s="320"/>
      <c r="I1451" s="320"/>
      <c r="J1451" s="320"/>
      <c r="K1451" s="320"/>
      <c r="L1451" s="320"/>
      <c r="M1451" s="321"/>
      <c r="N1451" s="242">
        <f>SUM(N1449:N1449)</f>
        <v>923454.82</v>
      </c>
    </row>
    <row r="1452" spans="1:18" outlineLevel="2" x14ac:dyDescent="0.3">
      <c r="A1452" s="266"/>
      <c r="B1452" s="266"/>
      <c r="C1452" s="271"/>
      <c r="D1452" s="266"/>
      <c r="E1452" s="266"/>
      <c r="F1452" s="266"/>
      <c r="G1452" s="266"/>
      <c r="H1452" s="266"/>
      <c r="I1452" s="266"/>
      <c r="J1452" s="267"/>
      <c r="K1452" s="267"/>
      <c r="L1452" s="267"/>
      <c r="M1452" s="267"/>
      <c r="N1452" s="252"/>
    </row>
    <row r="1453" spans="1:18" s="251" customFormat="1" outlineLevel="2" x14ac:dyDescent="0.3">
      <c r="A1453" s="251" t="s">
        <v>703</v>
      </c>
      <c r="B1453" s="251">
        <v>12355262</v>
      </c>
      <c r="C1453" s="304" t="s">
        <v>2125</v>
      </c>
      <c r="D1453" s="304"/>
      <c r="E1453" s="304"/>
      <c r="F1453" s="304"/>
      <c r="J1453" s="252"/>
      <c r="K1453" s="252"/>
      <c r="L1453" s="252"/>
      <c r="M1453" s="252"/>
      <c r="N1453" s="252"/>
    </row>
    <row r="1454" spans="1:18" outlineLevel="2" x14ac:dyDescent="0.3">
      <c r="A1454" s="266"/>
      <c r="B1454" s="266"/>
      <c r="C1454" s="271"/>
      <c r="D1454" s="266"/>
      <c r="E1454" s="266"/>
      <c r="F1454" s="266"/>
      <c r="G1454" s="266"/>
      <c r="H1454" s="266"/>
      <c r="I1454" s="266"/>
      <c r="J1454" s="267"/>
      <c r="K1454" s="267"/>
      <c r="L1454" s="267"/>
      <c r="M1454" s="267"/>
      <c r="N1454" s="252"/>
    </row>
    <row r="1455" spans="1:18" outlineLevel="2" x14ac:dyDescent="0.3">
      <c r="A1455" s="307" t="s">
        <v>24</v>
      </c>
      <c r="B1455" s="307" t="s">
        <v>25</v>
      </c>
      <c r="C1455" s="317" t="s">
        <v>612</v>
      </c>
      <c r="D1455" s="307" t="s">
        <v>613</v>
      </c>
      <c r="E1455" s="307" t="s">
        <v>27</v>
      </c>
      <c r="F1455" s="309" t="s">
        <v>28</v>
      </c>
      <c r="G1455" s="309"/>
      <c r="H1455" s="309" t="s">
        <v>614</v>
      </c>
      <c r="I1455" s="309"/>
      <c r="J1455" s="309"/>
      <c r="K1455" s="315" t="s">
        <v>615</v>
      </c>
      <c r="L1455" s="315" t="s">
        <v>616</v>
      </c>
      <c r="M1455" s="315" t="s">
        <v>617</v>
      </c>
      <c r="N1455" s="315" t="s">
        <v>618</v>
      </c>
      <c r="O1455" s="307" t="s">
        <v>619</v>
      </c>
      <c r="P1455" s="307" t="s">
        <v>36</v>
      </c>
      <c r="Q1455" s="309" t="s">
        <v>32</v>
      </c>
      <c r="R1455" s="309" t="s">
        <v>620</v>
      </c>
    </row>
    <row r="1456" spans="1:18" outlineLevel="2" x14ac:dyDescent="0.3">
      <c r="A1456" s="308"/>
      <c r="B1456" s="308"/>
      <c r="C1456" s="318"/>
      <c r="D1456" s="308"/>
      <c r="E1456" s="308"/>
      <c r="F1456" s="253" t="s">
        <v>33</v>
      </c>
      <c r="G1456" s="253" t="s">
        <v>34</v>
      </c>
      <c r="H1456" s="253" t="s">
        <v>33</v>
      </c>
      <c r="I1456" s="253" t="s">
        <v>34</v>
      </c>
      <c r="J1456" s="255" t="s">
        <v>35</v>
      </c>
      <c r="K1456" s="316"/>
      <c r="L1456" s="316"/>
      <c r="M1456" s="316"/>
      <c r="N1456" s="316"/>
      <c r="O1456" s="308"/>
      <c r="P1456" s="308"/>
      <c r="Q1456" s="309"/>
      <c r="R1456" s="309"/>
    </row>
    <row r="1457" spans="1:18" ht="27.6" outlineLevel="2" x14ac:dyDescent="0.3">
      <c r="A1457" s="253" t="s">
        <v>37</v>
      </c>
      <c r="B1457" s="253">
        <v>1</v>
      </c>
      <c r="C1457" s="257" t="s">
        <v>1025</v>
      </c>
      <c r="D1457" s="229"/>
      <c r="E1457" s="228" t="s">
        <v>1609</v>
      </c>
      <c r="F1457" s="229" t="s">
        <v>2126</v>
      </c>
      <c r="G1457" s="262">
        <v>46007</v>
      </c>
      <c r="H1457" s="229">
        <v>257</v>
      </c>
      <c r="I1457" s="231">
        <v>46003</v>
      </c>
      <c r="J1457" s="281">
        <v>2358435.61</v>
      </c>
      <c r="K1457" s="255"/>
      <c r="L1457" s="232"/>
      <c r="M1457" s="255"/>
      <c r="N1457" s="270">
        <f>+J1457+K1457+L1457-M1457</f>
        <v>2358435.61</v>
      </c>
      <c r="O1457" s="254" t="s">
        <v>708</v>
      </c>
      <c r="P1457" s="254" t="s">
        <v>1002</v>
      </c>
      <c r="Q1457" s="253"/>
      <c r="R1457" s="144" t="s">
        <v>2127</v>
      </c>
    </row>
    <row r="1458" spans="1:18" outlineLevel="2" x14ac:dyDescent="0.3">
      <c r="A1458" s="233"/>
      <c r="B1458" s="233"/>
      <c r="C1458" s="234"/>
      <c r="D1458" s="235"/>
      <c r="E1458" s="236"/>
      <c r="F1458" s="235"/>
      <c r="G1458" s="237"/>
      <c r="H1458" s="238"/>
      <c r="I1458" s="239"/>
      <c r="J1458" s="240"/>
      <c r="K1458" s="241"/>
      <c r="L1458" s="241"/>
      <c r="M1458" s="241"/>
      <c r="N1458" s="241"/>
    </row>
    <row r="1459" spans="1:18" outlineLevel="2" x14ac:dyDescent="0.3">
      <c r="A1459" s="319" t="s">
        <v>132</v>
      </c>
      <c r="B1459" s="320"/>
      <c r="C1459" s="320"/>
      <c r="D1459" s="320"/>
      <c r="E1459" s="320"/>
      <c r="F1459" s="320"/>
      <c r="G1459" s="320"/>
      <c r="H1459" s="320"/>
      <c r="I1459" s="320"/>
      <c r="J1459" s="320"/>
      <c r="K1459" s="320"/>
      <c r="L1459" s="320"/>
      <c r="M1459" s="321"/>
      <c r="N1459" s="242">
        <f>SUM(N1457:N1457)</f>
        <v>2358435.61</v>
      </c>
    </row>
    <row r="1460" spans="1:18" outlineLevel="2" x14ac:dyDescent="0.3">
      <c r="A1460" s="266"/>
      <c r="B1460" s="266"/>
      <c r="C1460" s="271"/>
      <c r="D1460" s="266"/>
      <c r="E1460" s="266"/>
      <c r="F1460" s="266"/>
      <c r="G1460" s="266"/>
      <c r="H1460" s="266"/>
      <c r="I1460" s="266"/>
      <c r="J1460" s="267"/>
      <c r="K1460" s="267"/>
      <c r="L1460" s="267"/>
      <c r="M1460" s="267"/>
      <c r="N1460" s="252"/>
    </row>
    <row r="1461" spans="1:18" s="251" customFormat="1" outlineLevel="2" x14ac:dyDescent="0.3">
      <c r="A1461" s="251" t="s">
        <v>703</v>
      </c>
      <c r="B1461" s="251">
        <v>12355263</v>
      </c>
      <c r="C1461" s="304" t="s">
        <v>2128</v>
      </c>
      <c r="D1461" s="304"/>
      <c r="E1461" s="304"/>
      <c r="F1461" s="304"/>
      <c r="J1461" s="252"/>
      <c r="K1461" s="252"/>
      <c r="L1461" s="252"/>
      <c r="M1461" s="252"/>
      <c r="N1461" s="252"/>
    </row>
    <row r="1462" spans="1:18" outlineLevel="2" x14ac:dyDescent="0.3">
      <c r="A1462" s="266"/>
      <c r="B1462" s="266"/>
      <c r="C1462" s="271"/>
      <c r="D1462" s="266"/>
      <c r="E1462" s="266"/>
      <c r="F1462" s="266"/>
      <c r="G1462" s="266"/>
      <c r="H1462" s="266"/>
      <c r="I1462" s="266"/>
      <c r="J1462" s="267"/>
      <c r="K1462" s="267"/>
      <c r="L1462" s="267"/>
      <c r="M1462" s="267"/>
      <c r="N1462" s="252"/>
    </row>
    <row r="1463" spans="1:18" outlineLevel="2" x14ac:dyDescent="0.3">
      <c r="A1463" s="307" t="s">
        <v>24</v>
      </c>
      <c r="B1463" s="307" t="s">
        <v>25</v>
      </c>
      <c r="C1463" s="317" t="s">
        <v>612</v>
      </c>
      <c r="D1463" s="307" t="s">
        <v>613</v>
      </c>
      <c r="E1463" s="307" t="s">
        <v>27</v>
      </c>
      <c r="F1463" s="309" t="s">
        <v>28</v>
      </c>
      <c r="G1463" s="309"/>
      <c r="H1463" s="309" t="s">
        <v>614</v>
      </c>
      <c r="I1463" s="309"/>
      <c r="J1463" s="309"/>
      <c r="K1463" s="315" t="s">
        <v>615</v>
      </c>
      <c r="L1463" s="315" t="s">
        <v>616</v>
      </c>
      <c r="M1463" s="315" t="s">
        <v>617</v>
      </c>
      <c r="N1463" s="315" t="s">
        <v>618</v>
      </c>
      <c r="O1463" s="307" t="s">
        <v>619</v>
      </c>
      <c r="P1463" s="307" t="s">
        <v>36</v>
      </c>
      <c r="Q1463" s="309" t="s">
        <v>32</v>
      </c>
      <c r="R1463" s="309" t="s">
        <v>620</v>
      </c>
    </row>
    <row r="1464" spans="1:18" outlineLevel="2" x14ac:dyDescent="0.3">
      <c r="A1464" s="308"/>
      <c r="B1464" s="308"/>
      <c r="C1464" s="318"/>
      <c r="D1464" s="308"/>
      <c r="E1464" s="308"/>
      <c r="F1464" s="253" t="s">
        <v>33</v>
      </c>
      <c r="G1464" s="253" t="s">
        <v>34</v>
      </c>
      <c r="H1464" s="253" t="s">
        <v>33</v>
      </c>
      <c r="I1464" s="253" t="s">
        <v>34</v>
      </c>
      <c r="J1464" s="255" t="s">
        <v>35</v>
      </c>
      <c r="K1464" s="316"/>
      <c r="L1464" s="316"/>
      <c r="M1464" s="316"/>
      <c r="N1464" s="316"/>
      <c r="O1464" s="308"/>
      <c r="P1464" s="308"/>
      <c r="Q1464" s="309"/>
      <c r="R1464" s="309"/>
    </row>
    <row r="1465" spans="1:18" ht="27.6" outlineLevel="2" x14ac:dyDescent="0.3">
      <c r="A1465" s="253" t="s">
        <v>37</v>
      </c>
      <c r="B1465" s="253">
        <v>1</v>
      </c>
      <c r="C1465" s="257" t="s">
        <v>2129</v>
      </c>
      <c r="D1465" s="229"/>
      <c r="E1465" s="228" t="s">
        <v>1195</v>
      </c>
      <c r="F1465" s="229" t="s">
        <v>2130</v>
      </c>
      <c r="G1465" s="262">
        <v>46007</v>
      </c>
      <c r="H1465" s="229" t="s">
        <v>2131</v>
      </c>
      <c r="I1465" s="231">
        <v>46006</v>
      </c>
      <c r="J1465" s="281">
        <v>509422.11</v>
      </c>
      <c r="K1465" s="255"/>
      <c r="L1465" s="232"/>
      <c r="M1465" s="255"/>
      <c r="N1465" s="270">
        <f>+J1465+K1465+L1465-M1465</f>
        <v>509422.11</v>
      </c>
      <c r="O1465" s="254" t="s">
        <v>708</v>
      </c>
      <c r="P1465" s="254" t="s">
        <v>1002</v>
      </c>
      <c r="Q1465" s="253"/>
      <c r="R1465" s="144" t="s">
        <v>2132</v>
      </c>
    </row>
    <row r="1466" spans="1:18" outlineLevel="2" x14ac:dyDescent="0.3">
      <c r="A1466" s="233"/>
      <c r="B1466" s="233"/>
      <c r="C1466" s="234"/>
      <c r="D1466" s="235"/>
      <c r="E1466" s="236"/>
      <c r="F1466" s="235"/>
      <c r="G1466" s="237"/>
      <c r="H1466" s="238"/>
      <c r="I1466" s="239"/>
      <c r="J1466" s="240"/>
      <c r="K1466" s="241"/>
      <c r="L1466" s="241"/>
      <c r="M1466" s="241"/>
      <c r="N1466" s="241"/>
    </row>
    <row r="1467" spans="1:18" outlineLevel="2" x14ac:dyDescent="0.3">
      <c r="A1467" s="319" t="s">
        <v>132</v>
      </c>
      <c r="B1467" s="320"/>
      <c r="C1467" s="320"/>
      <c r="D1467" s="320"/>
      <c r="E1467" s="320"/>
      <c r="F1467" s="320"/>
      <c r="G1467" s="320"/>
      <c r="H1467" s="320"/>
      <c r="I1467" s="320"/>
      <c r="J1467" s="320"/>
      <c r="K1467" s="320"/>
      <c r="L1467" s="320"/>
      <c r="M1467" s="321"/>
      <c r="N1467" s="242">
        <f>SUM(N1465:N1465)</f>
        <v>509422.11</v>
      </c>
    </row>
    <row r="1468" spans="1:18" outlineLevel="2" x14ac:dyDescent="0.3">
      <c r="A1468" s="266"/>
      <c r="B1468" s="266"/>
      <c r="C1468" s="271"/>
      <c r="D1468" s="266"/>
      <c r="E1468" s="266"/>
      <c r="F1468" s="266"/>
      <c r="G1468" s="266"/>
      <c r="H1468" s="266"/>
      <c r="I1468" s="266"/>
      <c r="J1468" s="267"/>
      <c r="K1468" s="267"/>
      <c r="L1468" s="267"/>
      <c r="M1468" s="267"/>
      <c r="N1468" s="252"/>
    </row>
    <row r="1469" spans="1:18" s="251" customFormat="1" outlineLevel="2" x14ac:dyDescent="0.3">
      <c r="A1469" s="251" t="s">
        <v>703</v>
      </c>
      <c r="B1469" s="251">
        <v>12355264</v>
      </c>
      <c r="C1469" s="304" t="s">
        <v>2133</v>
      </c>
      <c r="D1469" s="304"/>
      <c r="E1469" s="304"/>
      <c r="F1469" s="304"/>
      <c r="J1469" s="252"/>
      <c r="K1469" s="252"/>
      <c r="L1469" s="252"/>
      <c r="M1469" s="252"/>
      <c r="N1469" s="252"/>
    </row>
    <row r="1470" spans="1:18" outlineLevel="2" x14ac:dyDescent="0.3">
      <c r="A1470" s="266"/>
      <c r="B1470" s="266"/>
      <c r="C1470" s="271"/>
      <c r="D1470" s="266"/>
      <c r="E1470" s="266"/>
      <c r="F1470" s="266"/>
      <c r="G1470" s="266"/>
      <c r="H1470" s="266"/>
      <c r="I1470" s="266"/>
      <c r="J1470" s="267"/>
      <c r="K1470" s="267"/>
      <c r="L1470" s="267"/>
      <c r="M1470" s="267"/>
      <c r="N1470" s="252"/>
    </row>
    <row r="1471" spans="1:18" outlineLevel="2" x14ac:dyDescent="0.3">
      <c r="A1471" s="307" t="s">
        <v>24</v>
      </c>
      <c r="B1471" s="307" t="s">
        <v>25</v>
      </c>
      <c r="C1471" s="317" t="s">
        <v>612</v>
      </c>
      <c r="D1471" s="307" t="s">
        <v>613</v>
      </c>
      <c r="E1471" s="307" t="s">
        <v>27</v>
      </c>
      <c r="F1471" s="309" t="s">
        <v>28</v>
      </c>
      <c r="G1471" s="309"/>
      <c r="H1471" s="309" t="s">
        <v>614</v>
      </c>
      <c r="I1471" s="309"/>
      <c r="J1471" s="309"/>
      <c r="K1471" s="315" t="s">
        <v>615</v>
      </c>
      <c r="L1471" s="315" t="s">
        <v>616</v>
      </c>
      <c r="M1471" s="315" t="s">
        <v>617</v>
      </c>
      <c r="N1471" s="315" t="s">
        <v>618</v>
      </c>
      <c r="O1471" s="307" t="s">
        <v>619</v>
      </c>
      <c r="P1471" s="307" t="s">
        <v>36</v>
      </c>
      <c r="Q1471" s="309" t="s">
        <v>32</v>
      </c>
      <c r="R1471" s="309" t="s">
        <v>620</v>
      </c>
    </row>
    <row r="1472" spans="1:18" outlineLevel="2" x14ac:dyDescent="0.3">
      <c r="A1472" s="308"/>
      <c r="B1472" s="308"/>
      <c r="C1472" s="318"/>
      <c r="D1472" s="308"/>
      <c r="E1472" s="308"/>
      <c r="F1472" s="253" t="s">
        <v>33</v>
      </c>
      <c r="G1472" s="253" t="s">
        <v>34</v>
      </c>
      <c r="H1472" s="253" t="s">
        <v>33</v>
      </c>
      <c r="I1472" s="253" t="s">
        <v>34</v>
      </c>
      <c r="J1472" s="255" t="s">
        <v>35</v>
      </c>
      <c r="K1472" s="316"/>
      <c r="L1472" s="316"/>
      <c r="M1472" s="316"/>
      <c r="N1472" s="316"/>
      <c r="O1472" s="308"/>
      <c r="P1472" s="308"/>
      <c r="Q1472" s="309"/>
      <c r="R1472" s="309"/>
    </row>
    <row r="1473" spans="1:18" ht="27.6" outlineLevel="2" x14ac:dyDescent="0.3">
      <c r="A1473" s="253" t="s">
        <v>37</v>
      </c>
      <c r="B1473" s="253">
        <v>1</v>
      </c>
      <c r="C1473" s="257" t="s">
        <v>1025</v>
      </c>
      <c r="D1473" s="229"/>
      <c r="E1473" s="228" t="s">
        <v>1609</v>
      </c>
      <c r="F1473" s="261" t="s">
        <v>2134</v>
      </c>
      <c r="G1473" s="230">
        <v>46007</v>
      </c>
      <c r="H1473" s="229">
        <v>258</v>
      </c>
      <c r="I1473" s="231">
        <v>46003</v>
      </c>
      <c r="J1473" s="281">
        <v>713241.09</v>
      </c>
      <c r="K1473" s="255"/>
      <c r="L1473" s="232"/>
      <c r="M1473" s="255"/>
      <c r="N1473" s="270">
        <f>+J1473+K1473+L1473-M1473</f>
        <v>713241.09</v>
      </c>
      <c r="O1473" s="254" t="s">
        <v>708</v>
      </c>
      <c r="P1473" s="254" t="s">
        <v>1002</v>
      </c>
      <c r="Q1473" s="253"/>
      <c r="R1473" s="144" t="s">
        <v>2135</v>
      </c>
    </row>
    <row r="1474" spans="1:18" outlineLevel="2" x14ac:dyDescent="0.3">
      <c r="A1474" s="233"/>
      <c r="B1474" s="233"/>
      <c r="C1474" s="234"/>
      <c r="D1474" s="235"/>
      <c r="E1474" s="236"/>
      <c r="F1474" s="235"/>
      <c r="G1474" s="237"/>
      <c r="H1474" s="238"/>
      <c r="I1474" s="239"/>
      <c r="J1474" s="240"/>
      <c r="K1474" s="241"/>
      <c r="L1474" s="241"/>
      <c r="M1474" s="241"/>
      <c r="N1474" s="241"/>
    </row>
    <row r="1475" spans="1:18" outlineLevel="2" x14ac:dyDescent="0.3">
      <c r="A1475" s="319" t="s">
        <v>132</v>
      </c>
      <c r="B1475" s="320"/>
      <c r="C1475" s="320"/>
      <c r="D1475" s="320"/>
      <c r="E1475" s="320"/>
      <c r="F1475" s="320"/>
      <c r="G1475" s="320"/>
      <c r="H1475" s="320"/>
      <c r="I1475" s="320"/>
      <c r="J1475" s="320"/>
      <c r="K1475" s="320"/>
      <c r="L1475" s="320"/>
      <c r="M1475" s="321"/>
      <c r="N1475" s="242">
        <f>SUM(N1473:N1473)</f>
        <v>713241.09</v>
      </c>
    </row>
    <row r="1476" spans="1:18" outlineLevel="2" x14ac:dyDescent="0.3">
      <c r="A1476" s="266"/>
      <c r="B1476" s="266"/>
      <c r="C1476" s="271"/>
      <c r="D1476" s="266"/>
      <c r="E1476" s="266"/>
      <c r="F1476" s="266"/>
      <c r="G1476" s="266"/>
      <c r="H1476" s="266"/>
      <c r="I1476" s="266"/>
      <c r="J1476" s="267"/>
      <c r="K1476" s="267"/>
      <c r="L1476" s="267"/>
      <c r="M1476" s="267"/>
      <c r="N1476" s="252"/>
    </row>
    <row r="1477" spans="1:18" s="251" customFormat="1" outlineLevel="2" x14ac:dyDescent="0.3">
      <c r="A1477" s="251" t="s">
        <v>703</v>
      </c>
      <c r="B1477" s="251">
        <v>12355265</v>
      </c>
      <c r="C1477" s="304" t="s">
        <v>2136</v>
      </c>
      <c r="D1477" s="304"/>
      <c r="E1477" s="304"/>
      <c r="F1477" s="304"/>
      <c r="J1477" s="252"/>
      <c r="K1477" s="252"/>
      <c r="L1477" s="252"/>
      <c r="M1477" s="252"/>
      <c r="N1477" s="252"/>
    </row>
    <row r="1478" spans="1:18" outlineLevel="2" x14ac:dyDescent="0.3">
      <c r="A1478" s="266"/>
      <c r="B1478" s="266"/>
      <c r="C1478" s="271"/>
      <c r="D1478" s="266"/>
      <c r="E1478" s="266"/>
      <c r="F1478" s="266"/>
      <c r="G1478" s="266"/>
      <c r="H1478" s="266"/>
      <c r="I1478" s="266"/>
      <c r="J1478" s="267"/>
      <c r="K1478" s="267"/>
      <c r="L1478" s="267"/>
      <c r="M1478" s="267"/>
      <c r="N1478" s="252"/>
    </row>
    <row r="1479" spans="1:18" outlineLevel="2" x14ac:dyDescent="0.3">
      <c r="A1479" s="307" t="s">
        <v>24</v>
      </c>
      <c r="B1479" s="307" t="s">
        <v>25</v>
      </c>
      <c r="C1479" s="317" t="s">
        <v>612</v>
      </c>
      <c r="D1479" s="307" t="s">
        <v>613</v>
      </c>
      <c r="E1479" s="307" t="s">
        <v>27</v>
      </c>
      <c r="F1479" s="309" t="s">
        <v>28</v>
      </c>
      <c r="G1479" s="309"/>
      <c r="H1479" s="309" t="s">
        <v>614</v>
      </c>
      <c r="I1479" s="309"/>
      <c r="J1479" s="309"/>
      <c r="K1479" s="315" t="s">
        <v>615</v>
      </c>
      <c r="L1479" s="315" t="s">
        <v>616</v>
      </c>
      <c r="M1479" s="315" t="s">
        <v>617</v>
      </c>
      <c r="N1479" s="315" t="s">
        <v>618</v>
      </c>
      <c r="O1479" s="307" t="s">
        <v>619</v>
      </c>
      <c r="P1479" s="307" t="s">
        <v>36</v>
      </c>
      <c r="Q1479" s="309" t="s">
        <v>32</v>
      </c>
      <c r="R1479" s="309" t="s">
        <v>620</v>
      </c>
    </row>
    <row r="1480" spans="1:18" outlineLevel="2" x14ac:dyDescent="0.3">
      <c r="A1480" s="308"/>
      <c r="B1480" s="308"/>
      <c r="C1480" s="318"/>
      <c r="D1480" s="308"/>
      <c r="E1480" s="308"/>
      <c r="F1480" s="253" t="s">
        <v>33</v>
      </c>
      <c r="G1480" s="253" t="s">
        <v>34</v>
      </c>
      <c r="H1480" s="253" t="s">
        <v>33</v>
      </c>
      <c r="I1480" s="253" t="s">
        <v>34</v>
      </c>
      <c r="J1480" s="255" t="s">
        <v>35</v>
      </c>
      <c r="K1480" s="316"/>
      <c r="L1480" s="316"/>
      <c r="M1480" s="316"/>
      <c r="N1480" s="316"/>
      <c r="O1480" s="308"/>
      <c r="P1480" s="308"/>
      <c r="Q1480" s="309"/>
      <c r="R1480" s="309"/>
    </row>
    <row r="1481" spans="1:18" ht="27.6" outlineLevel="2" x14ac:dyDescent="0.3">
      <c r="A1481" s="253" t="s">
        <v>37</v>
      </c>
      <c r="B1481" s="253">
        <v>1</v>
      </c>
      <c r="C1481" s="257" t="s">
        <v>1159</v>
      </c>
      <c r="D1481" s="229"/>
      <c r="E1481" s="228" t="s">
        <v>857</v>
      </c>
      <c r="F1481" s="261" t="s">
        <v>2137</v>
      </c>
      <c r="G1481" s="230">
        <v>46007</v>
      </c>
      <c r="H1481" s="229">
        <v>194</v>
      </c>
      <c r="I1481" s="231">
        <v>46004</v>
      </c>
      <c r="J1481" s="281">
        <v>331232.86</v>
      </c>
      <c r="K1481" s="255"/>
      <c r="L1481" s="232"/>
      <c r="M1481" s="255"/>
      <c r="N1481" s="270">
        <f>+J1481+K1481+L1481-M1481</f>
        <v>331232.86</v>
      </c>
      <c r="O1481" s="254" t="s">
        <v>708</v>
      </c>
      <c r="P1481" s="254" t="s">
        <v>1002</v>
      </c>
      <c r="Q1481" s="253"/>
      <c r="R1481" s="144" t="s">
        <v>2138</v>
      </c>
    </row>
    <row r="1482" spans="1:18" outlineLevel="2" x14ac:dyDescent="0.3">
      <c r="A1482" s="233"/>
      <c r="B1482" s="233"/>
      <c r="C1482" s="234"/>
      <c r="D1482" s="235"/>
      <c r="E1482" s="236"/>
      <c r="F1482" s="235"/>
      <c r="G1482" s="237"/>
      <c r="H1482" s="238"/>
      <c r="I1482" s="239"/>
      <c r="J1482" s="240"/>
      <c r="K1482" s="241"/>
      <c r="L1482" s="241"/>
      <c r="M1482" s="241"/>
      <c r="N1482" s="241"/>
    </row>
    <row r="1483" spans="1:18" outlineLevel="2" x14ac:dyDescent="0.3">
      <c r="A1483" s="319" t="s">
        <v>132</v>
      </c>
      <c r="B1483" s="320"/>
      <c r="C1483" s="320"/>
      <c r="D1483" s="320"/>
      <c r="E1483" s="320"/>
      <c r="F1483" s="320"/>
      <c r="G1483" s="320"/>
      <c r="H1483" s="320"/>
      <c r="I1483" s="320"/>
      <c r="J1483" s="320"/>
      <c r="K1483" s="320"/>
      <c r="L1483" s="320"/>
      <c r="M1483" s="321"/>
      <c r="N1483" s="242">
        <f>SUM(N1481:N1481)</f>
        <v>331232.86</v>
      </c>
    </row>
    <row r="1484" spans="1:18" outlineLevel="2" x14ac:dyDescent="0.3">
      <c r="A1484" s="266"/>
      <c r="B1484" s="266"/>
      <c r="C1484" s="271"/>
      <c r="D1484" s="266"/>
      <c r="E1484" s="266"/>
      <c r="F1484" s="266"/>
      <c r="G1484" s="266"/>
      <c r="H1484" s="266"/>
      <c r="I1484" s="266"/>
      <c r="J1484" s="267"/>
      <c r="K1484" s="267"/>
      <c r="L1484" s="267"/>
      <c r="M1484" s="267"/>
      <c r="N1484" s="252"/>
    </row>
    <row r="1485" spans="1:18" s="251" customFormat="1" outlineLevel="2" x14ac:dyDescent="0.3">
      <c r="A1485" s="251" t="s">
        <v>703</v>
      </c>
      <c r="B1485" s="251">
        <v>12355266</v>
      </c>
      <c r="C1485" s="304" t="s">
        <v>2139</v>
      </c>
      <c r="D1485" s="304"/>
      <c r="E1485" s="304"/>
      <c r="F1485" s="304"/>
      <c r="J1485" s="252"/>
      <c r="K1485" s="252"/>
      <c r="L1485" s="252"/>
      <c r="M1485" s="252"/>
      <c r="N1485" s="252"/>
    </row>
    <row r="1486" spans="1:18" outlineLevel="2" x14ac:dyDescent="0.3">
      <c r="A1486" s="266"/>
      <c r="B1486" s="266"/>
      <c r="C1486" s="271"/>
      <c r="D1486" s="266"/>
      <c r="E1486" s="266"/>
      <c r="F1486" s="266"/>
      <c r="G1486" s="266"/>
      <c r="H1486" s="266"/>
      <c r="I1486" s="266"/>
      <c r="J1486" s="267"/>
      <c r="K1486" s="267"/>
      <c r="L1486" s="267"/>
      <c r="M1486" s="267"/>
      <c r="N1486" s="252"/>
    </row>
    <row r="1487" spans="1:18" outlineLevel="2" x14ac:dyDescent="0.3">
      <c r="A1487" s="307" t="s">
        <v>24</v>
      </c>
      <c r="B1487" s="307" t="s">
        <v>25</v>
      </c>
      <c r="C1487" s="317" t="s">
        <v>612</v>
      </c>
      <c r="D1487" s="307" t="s">
        <v>613</v>
      </c>
      <c r="E1487" s="307" t="s">
        <v>27</v>
      </c>
      <c r="F1487" s="309" t="s">
        <v>28</v>
      </c>
      <c r="G1487" s="309"/>
      <c r="H1487" s="309" t="s">
        <v>614</v>
      </c>
      <c r="I1487" s="309"/>
      <c r="J1487" s="309"/>
      <c r="K1487" s="315" t="s">
        <v>615</v>
      </c>
      <c r="L1487" s="315" t="s">
        <v>616</v>
      </c>
      <c r="M1487" s="315" t="s">
        <v>617</v>
      </c>
      <c r="N1487" s="315" t="s">
        <v>618</v>
      </c>
      <c r="O1487" s="307" t="s">
        <v>619</v>
      </c>
      <c r="P1487" s="307" t="s">
        <v>36</v>
      </c>
      <c r="Q1487" s="309" t="s">
        <v>32</v>
      </c>
      <c r="R1487" s="309" t="s">
        <v>620</v>
      </c>
    </row>
    <row r="1488" spans="1:18" outlineLevel="2" x14ac:dyDescent="0.3">
      <c r="A1488" s="308"/>
      <c r="B1488" s="308"/>
      <c r="C1488" s="318"/>
      <c r="D1488" s="308"/>
      <c r="E1488" s="308"/>
      <c r="F1488" s="253" t="s">
        <v>33</v>
      </c>
      <c r="G1488" s="253" t="s">
        <v>34</v>
      </c>
      <c r="H1488" s="253" t="s">
        <v>33</v>
      </c>
      <c r="I1488" s="253" t="s">
        <v>34</v>
      </c>
      <c r="J1488" s="255" t="s">
        <v>35</v>
      </c>
      <c r="K1488" s="316"/>
      <c r="L1488" s="316"/>
      <c r="M1488" s="316"/>
      <c r="N1488" s="316"/>
      <c r="O1488" s="308"/>
      <c r="P1488" s="308"/>
      <c r="Q1488" s="309"/>
      <c r="R1488" s="309"/>
    </row>
    <row r="1489" spans="1:18" ht="27.6" outlineLevel="2" x14ac:dyDescent="0.3">
      <c r="A1489" s="253" t="s">
        <v>37</v>
      </c>
      <c r="B1489" s="253">
        <v>1</v>
      </c>
      <c r="C1489" s="257" t="s">
        <v>1025</v>
      </c>
      <c r="D1489" s="229"/>
      <c r="E1489" s="228" t="s">
        <v>1609</v>
      </c>
      <c r="F1489" s="261" t="s">
        <v>2140</v>
      </c>
      <c r="G1489" s="230">
        <v>46007</v>
      </c>
      <c r="H1489" s="229">
        <v>259</v>
      </c>
      <c r="I1489" s="231">
        <v>46003</v>
      </c>
      <c r="J1489" s="281">
        <v>1031010.01</v>
      </c>
      <c r="K1489" s="255"/>
      <c r="L1489" s="232"/>
      <c r="M1489" s="255"/>
      <c r="N1489" s="270">
        <f>+J1489+K1489+L1489-M1489</f>
        <v>1031010.01</v>
      </c>
      <c r="O1489" s="254" t="s">
        <v>708</v>
      </c>
      <c r="P1489" s="254" t="s">
        <v>709</v>
      </c>
      <c r="Q1489" s="253"/>
      <c r="R1489" s="144" t="s">
        <v>2141</v>
      </c>
    </row>
    <row r="1490" spans="1:18" outlineLevel="2" x14ac:dyDescent="0.3">
      <c r="A1490" s="233"/>
      <c r="B1490" s="233"/>
      <c r="C1490" s="234"/>
      <c r="D1490" s="235"/>
      <c r="E1490" s="236"/>
      <c r="F1490" s="235"/>
      <c r="G1490" s="237"/>
      <c r="H1490" s="238"/>
      <c r="I1490" s="239"/>
      <c r="J1490" s="240"/>
      <c r="K1490" s="241"/>
      <c r="L1490" s="241"/>
      <c r="M1490" s="241"/>
      <c r="N1490" s="241"/>
    </row>
    <row r="1491" spans="1:18" outlineLevel="2" x14ac:dyDescent="0.3">
      <c r="A1491" s="319" t="s">
        <v>132</v>
      </c>
      <c r="B1491" s="320"/>
      <c r="C1491" s="320"/>
      <c r="D1491" s="320"/>
      <c r="E1491" s="320"/>
      <c r="F1491" s="320"/>
      <c r="G1491" s="320"/>
      <c r="H1491" s="320"/>
      <c r="I1491" s="320"/>
      <c r="J1491" s="320"/>
      <c r="K1491" s="320"/>
      <c r="L1491" s="320"/>
      <c r="M1491" s="321"/>
      <c r="N1491" s="242">
        <f>SUM(N1489:N1489)</f>
        <v>1031010.01</v>
      </c>
    </row>
    <row r="1492" spans="1:18" outlineLevel="2" x14ac:dyDescent="0.3">
      <c r="A1492" s="266"/>
      <c r="B1492" s="266"/>
      <c r="C1492" s="271"/>
      <c r="D1492" s="266"/>
      <c r="E1492" s="266"/>
      <c r="F1492" s="266"/>
      <c r="G1492" s="266"/>
      <c r="H1492" s="266"/>
      <c r="I1492" s="266"/>
      <c r="J1492" s="267"/>
      <c r="K1492" s="267"/>
      <c r="L1492" s="267"/>
      <c r="M1492" s="267"/>
      <c r="N1492" s="252"/>
    </row>
    <row r="1493" spans="1:18" s="251" customFormat="1" outlineLevel="2" x14ac:dyDescent="0.3">
      <c r="A1493" s="251" t="s">
        <v>703</v>
      </c>
      <c r="B1493" s="251">
        <v>12355267</v>
      </c>
      <c r="C1493" s="304" t="s">
        <v>2142</v>
      </c>
      <c r="D1493" s="304"/>
      <c r="E1493" s="304"/>
      <c r="F1493" s="304"/>
      <c r="J1493" s="252"/>
      <c r="K1493" s="252"/>
      <c r="L1493" s="252"/>
      <c r="M1493" s="252"/>
      <c r="N1493" s="252"/>
    </row>
    <row r="1494" spans="1:18" outlineLevel="2" x14ac:dyDescent="0.3">
      <c r="A1494" s="266"/>
      <c r="B1494" s="266"/>
      <c r="C1494" s="271"/>
      <c r="D1494" s="266"/>
      <c r="E1494" s="266"/>
      <c r="F1494" s="266"/>
      <c r="G1494" s="266"/>
      <c r="H1494" s="266"/>
      <c r="I1494" s="266"/>
      <c r="J1494" s="267"/>
      <c r="K1494" s="267"/>
      <c r="L1494" s="267"/>
      <c r="M1494" s="267"/>
      <c r="N1494" s="252"/>
    </row>
    <row r="1495" spans="1:18" outlineLevel="2" x14ac:dyDescent="0.3">
      <c r="A1495" s="307" t="s">
        <v>24</v>
      </c>
      <c r="B1495" s="307" t="s">
        <v>25</v>
      </c>
      <c r="C1495" s="317" t="s">
        <v>612</v>
      </c>
      <c r="D1495" s="307" t="s">
        <v>613</v>
      </c>
      <c r="E1495" s="307" t="s">
        <v>27</v>
      </c>
      <c r="F1495" s="309" t="s">
        <v>28</v>
      </c>
      <c r="G1495" s="309"/>
      <c r="H1495" s="309" t="s">
        <v>614</v>
      </c>
      <c r="I1495" s="309"/>
      <c r="J1495" s="309"/>
      <c r="K1495" s="315" t="s">
        <v>615</v>
      </c>
      <c r="L1495" s="315" t="s">
        <v>616</v>
      </c>
      <c r="M1495" s="315" t="s">
        <v>617</v>
      </c>
      <c r="N1495" s="315" t="s">
        <v>618</v>
      </c>
      <c r="O1495" s="307" t="s">
        <v>619</v>
      </c>
      <c r="P1495" s="307" t="s">
        <v>36</v>
      </c>
      <c r="Q1495" s="309" t="s">
        <v>32</v>
      </c>
      <c r="R1495" s="309" t="s">
        <v>620</v>
      </c>
    </row>
    <row r="1496" spans="1:18" outlineLevel="2" x14ac:dyDescent="0.3">
      <c r="A1496" s="308"/>
      <c r="B1496" s="308"/>
      <c r="C1496" s="318"/>
      <c r="D1496" s="308"/>
      <c r="E1496" s="308"/>
      <c r="F1496" s="253" t="s">
        <v>33</v>
      </c>
      <c r="G1496" s="253" t="s">
        <v>34</v>
      </c>
      <c r="H1496" s="253" t="s">
        <v>33</v>
      </c>
      <c r="I1496" s="253" t="s">
        <v>34</v>
      </c>
      <c r="J1496" s="255" t="s">
        <v>35</v>
      </c>
      <c r="K1496" s="316"/>
      <c r="L1496" s="316"/>
      <c r="M1496" s="316"/>
      <c r="N1496" s="316"/>
      <c r="O1496" s="308"/>
      <c r="P1496" s="308"/>
      <c r="Q1496" s="309"/>
      <c r="R1496" s="309"/>
    </row>
    <row r="1497" spans="1:18" ht="27.6" outlineLevel="2" x14ac:dyDescent="0.3">
      <c r="A1497" s="253" t="s">
        <v>37</v>
      </c>
      <c r="B1497" s="253">
        <v>1</v>
      </c>
      <c r="C1497" s="257" t="s">
        <v>1025</v>
      </c>
      <c r="D1497" s="229"/>
      <c r="E1497" s="228" t="s">
        <v>1724</v>
      </c>
      <c r="F1497" s="229" t="s">
        <v>2143</v>
      </c>
      <c r="G1497" s="262">
        <v>46007</v>
      </c>
      <c r="H1497" s="229">
        <v>4415</v>
      </c>
      <c r="I1497" s="231">
        <v>46006</v>
      </c>
      <c r="J1497" s="281">
        <v>234000</v>
      </c>
      <c r="K1497" s="255"/>
      <c r="L1497" s="232"/>
      <c r="M1497" s="255"/>
      <c r="N1497" s="270">
        <f>+J1497+K1497+L1497-M1497</f>
        <v>234000</v>
      </c>
      <c r="O1497" s="254" t="s">
        <v>708</v>
      </c>
      <c r="P1497" s="254" t="s">
        <v>709</v>
      </c>
      <c r="Q1497" s="253"/>
      <c r="R1497" s="144" t="s">
        <v>2144</v>
      </c>
    </row>
    <row r="1498" spans="1:18" outlineLevel="2" x14ac:dyDescent="0.3">
      <c r="A1498" s="233"/>
      <c r="B1498" s="233"/>
      <c r="C1498" s="234"/>
      <c r="D1498" s="235"/>
      <c r="E1498" s="236"/>
      <c r="F1498" s="235"/>
      <c r="G1498" s="237"/>
      <c r="H1498" s="238"/>
      <c r="I1498" s="239"/>
      <c r="J1498" s="240"/>
      <c r="K1498" s="241"/>
      <c r="L1498" s="241"/>
      <c r="M1498" s="241"/>
      <c r="N1498" s="241"/>
    </row>
    <row r="1499" spans="1:18" outlineLevel="2" x14ac:dyDescent="0.3">
      <c r="A1499" s="319" t="s">
        <v>132</v>
      </c>
      <c r="B1499" s="320"/>
      <c r="C1499" s="320"/>
      <c r="D1499" s="320"/>
      <c r="E1499" s="320"/>
      <c r="F1499" s="320"/>
      <c r="G1499" s="320"/>
      <c r="H1499" s="320"/>
      <c r="I1499" s="320"/>
      <c r="J1499" s="320"/>
      <c r="K1499" s="320"/>
      <c r="L1499" s="320"/>
      <c r="M1499" s="321"/>
      <c r="N1499" s="242">
        <f>SUM(N1497:N1497)</f>
        <v>234000</v>
      </c>
    </row>
    <row r="1500" spans="1:18" outlineLevel="2" x14ac:dyDescent="0.3">
      <c r="A1500" s="266"/>
      <c r="B1500" s="266"/>
      <c r="C1500" s="271"/>
      <c r="D1500" s="266"/>
      <c r="E1500" s="266"/>
      <c r="F1500" s="266"/>
      <c r="G1500" s="266"/>
      <c r="H1500" s="266"/>
      <c r="I1500" s="266"/>
      <c r="J1500" s="267"/>
      <c r="K1500" s="267"/>
      <c r="L1500" s="267"/>
      <c r="M1500" s="267"/>
      <c r="N1500" s="252"/>
    </row>
    <row r="1501" spans="1:18" s="251" customFormat="1" outlineLevel="2" x14ac:dyDescent="0.3">
      <c r="A1501" s="251" t="s">
        <v>703</v>
      </c>
      <c r="B1501" s="251">
        <v>12355268</v>
      </c>
      <c r="C1501" s="304" t="s">
        <v>2145</v>
      </c>
      <c r="D1501" s="304"/>
      <c r="E1501" s="304"/>
      <c r="F1501" s="304"/>
      <c r="J1501" s="252"/>
      <c r="K1501" s="252"/>
      <c r="L1501" s="252"/>
      <c r="M1501" s="252"/>
      <c r="N1501" s="252"/>
    </row>
    <row r="1502" spans="1:18" outlineLevel="2" x14ac:dyDescent="0.3">
      <c r="A1502" s="266"/>
      <c r="B1502" s="266"/>
      <c r="C1502" s="271"/>
      <c r="D1502" s="266"/>
      <c r="E1502" s="266"/>
      <c r="F1502" s="266"/>
      <c r="G1502" s="266"/>
      <c r="H1502" s="266"/>
      <c r="I1502" s="266"/>
      <c r="J1502" s="267"/>
      <c r="K1502" s="267"/>
      <c r="L1502" s="267"/>
      <c r="M1502" s="267"/>
      <c r="N1502" s="252"/>
    </row>
    <row r="1503" spans="1:18" outlineLevel="2" x14ac:dyDescent="0.3">
      <c r="A1503" s="307" t="s">
        <v>24</v>
      </c>
      <c r="B1503" s="307" t="s">
        <v>25</v>
      </c>
      <c r="C1503" s="317" t="s">
        <v>612</v>
      </c>
      <c r="D1503" s="307" t="s">
        <v>613</v>
      </c>
      <c r="E1503" s="307" t="s">
        <v>27</v>
      </c>
      <c r="F1503" s="309" t="s">
        <v>28</v>
      </c>
      <c r="G1503" s="309"/>
      <c r="H1503" s="309" t="s">
        <v>614</v>
      </c>
      <c r="I1503" s="309"/>
      <c r="J1503" s="309"/>
      <c r="K1503" s="315" t="s">
        <v>615</v>
      </c>
      <c r="L1503" s="315" t="s">
        <v>616</v>
      </c>
      <c r="M1503" s="315" t="s">
        <v>617</v>
      </c>
      <c r="N1503" s="315" t="s">
        <v>618</v>
      </c>
      <c r="O1503" s="307" t="s">
        <v>619</v>
      </c>
      <c r="P1503" s="307" t="s">
        <v>36</v>
      </c>
      <c r="Q1503" s="309" t="s">
        <v>32</v>
      </c>
      <c r="R1503" s="309" t="s">
        <v>620</v>
      </c>
    </row>
    <row r="1504" spans="1:18" outlineLevel="2" x14ac:dyDescent="0.3">
      <c r="A1504" s="308"/>
      <c r="B1504" s="308"/>
      <c r="C1504" s="318"/>
      <c r="D1504" s="308"/>
      <c r="E1504" s="308"/>
      <c r="F1504" s="253" t="s">
        <v>33</v>
      </c>
      <c r="G1504" s="253" t="s">
        <v>34</v>
      </c>
      <c r="H1504" s="253" t="s">
        <v>33</v>
      </c>
      <c r="I1504" s="253" t="s">
        <v>34</v>
      </c>
      <c r="J1504" s="255" t="s">
        <v>35</v>
      </c>
      <c r="K1504" s="316"/>
      <c r="L1504" s="316"/>
      <c r="M1504" s="316"/>
      <c r="N1504" s="316"/>
      <c r="O1504" s="308"/>
      <c r="P1504" s="308"/>
      <c r="Q1504" s="309"/>
      <c r="R1504" s="309"/>
    </row>
    <row r="1505" spans="1:18" ht="27.6" outlineLevel="2" x14ac:dyDescent="0.3">
      <c r="A1505" s="253" t="s">
        <v>37</v>
      </c>
      <c r="B1505" s="253">
        <v>1</v>
      </c>
      <c r="C1505" s="257" t="s">
        <v>1025</v>
      </c>
      <c r="D1505" s="229"/>
      <c r="E1505" s="228" t="s">
        <v>2119</v>
      </c>
      <c r="F1505" s="261" t="s">
        <v>2146</v>
      </c>
      <c r="G1505" s="230">
        <v>46007</v>
      </c>
      <c r="H1505" s="229">
        <v>32</v>
      </c>
      <c r="I1505" s="231">
        <v>46004</v>
      </c>
      <c r="J1505" s="281">
        <v>1032152.52</v>
      </c>
      <c r="K1505" s="255"/>
      <c r="L1505" s="232"/>
      <c r="M1505" s="255"/>
      <c r="N1505" s="270">
        <f>+J1505+K1505+L1505-M1505</f>
        <v>1032152.52</v>
      </c>
      <c r="O1505" s="254" t="s">
        <v>708</v>
      </c>
      <c r="P1505" s="254" t="s">
        <v>709</v>
      </c>
      <c r="Q1505" s="253"/>
      <c r="R1505" s="144" t="s">
        <v>2147</v>
      </c>
    </row>
    <row r="1506" spans="1:18" outlineLevel="2" x14ac:dyDescent="0.3">
      <c r="A1506" s="233"/>
      <c r="B1506" s="233"/>
      <c r="C1506" s="234"/>
      <c r="D1506" s="235"/>
      <c r="E1506" s="236"/>
      <c r="F1506" s="235"/>
      <c r="G1506" s="237"/>
      <c r="H1506" s="238"/>
      <c r="I1506" s="239"/>
      <c r="J1506" s="240"/>
      <c r="K1506" s="241"/>
      <c r="L1506" s="241"/>
      <c r="M1506" s="241"/>
      <c r="N1506" s="241"/>
    </row>
    <row r="1507" spans="1:18" outlineLevel="2" x14ac:dyDescent="0.3">
      <c r="A1507" s="319" t="s">
        <v>132</v>
      </c>
      <c r="B1507" s="320"/>
      <c r="C1507" s="320"/>
      <c r="D1507" s="320"/>
      <c r="E1507" s="320"/>
      <c r="F1507" s="320"/>
      <c r="G1507" s="320"/>
      <c r="H1507" s="320"/>
      <c r="I1507" s="320"/>
      <c r="J1507" s="320"/>
      <c r="K1507" s="320"/>
      <c r="L1507" s="320"/>
      <c r="M1507" s="321"/>
      <c r="N1507" s="242">
        <f>SUM(N1505:N1505)</f>
        <v>1032152.52</v>
      </c>
    </row>
    <row r="1508" spans="1:18" outlineLevel="2" x14ac:dyDescent="0.3">
      <c r="A1508" s="266"/>
      <c r="B1508" s="266"/>
      <c r="C1508" s="271"/>
      <c r="D1508" s="266"/>
      <c r="E1508" s="266"/>
      <c r="F1508" s="266"/>
      <c r="G1508" s="266"/>
      <c r="H1508" s="266"/>
      <c r="I1508" s="266"/>
      <c r="J1508" s="267"/>
      <c r="K1508" s="267"/>
      <c r="L1508" s="267"/>
      <c r="M1508" s="267"/>
      <c r="N1508" s="252"/>
    </row>
    <row r="1509" spans="1:18" s="251" customFormat="1" outlineLevel="2" x14ac:dyDescent="0.3">
      <c r="A1509" s="251" t="s">
        <v>703</v>
      </c>
      <c r="B1509" s="251">
        <v>12355269</v>
      </c>
      <c r="C1509" s="304" t="s">
        <v>2148</v>
      </c>
      <c r="D1509" s="304"/>
      <c r="E1509" s="304"/>
      <c r="F1509" s="304"/>
      <c r="J1509" s="252"/>
      <c r="K1509" s="252"/>
      <c r="L1509" s="252"/>
      <c r="M1509" s="252"/>
      <c r="N1509" s="252"/>
    </row>
    <row r="1510" spans="1:18" outlineLevel="2" x14ac:dyDescent="0.3">
      <c r="A1510" s="266"/>
      <c r="B1510" s="266"/>
      <c r="C1510" s="271"/>
      <c r="D1510" s="266"/>
      <c r="E1510" s="266"/>
      <c r="F1510" s="266"/>
      <c r="G1510" s="266"/>
      <c r="H1510" s="266"/>
      <c r="I1510" s="266"/>
      <c r="J1510" s="267"/>
      <c r="K1510" s="267"/>
      <c r="L1510" s="267"/>
      <c r="M1510" s="267"/>
      <c r="N1510" s="252"/>
    </row>
    <row r="1511" spans="1:18" outlineLevel="2" x14ac:dyDescent="0.3">
      <c r="A1511" s="307" t="s">
        <v>24</v>
      </c>
      <c r="B1511" s="307" t="s">
        <v>25</v>
      </c>
      <c r="C1511" s="317" t="s">
        <v>612</v>
      </c>
      <c r="D1511" s="307" t="s">
        <v>613</v>
      </c>
      <c r="E1511" s="307" t="s">
        <v>27</v>
      </c>
      <c r="F1511" s="309" t="s">
        <v>28</v>
      </c>
      <c r="G1511" s="309"/>
      <c r="H1511" s="309" t="s">
        <v>614</v>
      </c>
      <c r="I1511" s="309"/>
      <c r="J1511" s="309"/>
      <c r="K1511" s="315" t="s">
        <v>615</v>
      </c>
      <c r="L1511" s="315" t="s">
        <v>616</v>
      </c>
      <c r="M1511" s="315" t="s">
        <v>617</v>
      </c>
      <c r="N1511" s="315" t="s">
        <v>618</v>
      </c>
      <c r="O1511" s="307" t="s">
        <v>619</v>
      </c>
      <c r="P1511" s="307" t="s">
        <v>36</v>
      </c>
      <c r="Q1511" s="309" t="s">
        <v>32</v>
      </c>
      <c r="R1511" s="309" t="s">
        <v>620</v>
      </c>
    </row>
    <row r="1512" spans="1:18" outlineLevel="2" x14ac:dyDescent="0.3">
      <c r="A1512" s="308"/>
      <c r="B1512" s="308"/>
      <c r="C1512" s="318"/>
      <c r="D1512" s="308"/>
      <c r="E1512" s="308"/>
      <c r="F1512" s="253" t="s">
        <v>33</v>
      </c>
      <c r="G1512" s="253" t="s">
        <v>34</v>
      </c>
      <c r="H1512" s="253" t="s">
        <v>33</v>
      </c>
      <c r="I1512" s="253" t="s">
        <v>34</v>
      </c>
      <c r="J1512" s="255" t="s">
        <v>35</v>
      </c>
      <c r="K1512" s="316"/>
      <c r="L1512" s="316"/>
      <c r="M1512" s="316"/>
      <c r="N1512" s="316"/>
      <c r="O1512" s="308"/>
      <c r="P1512" s="308"/>
      <c r="Q1512" s="309"/>
      <c r="R1512" s="309"/>
    </row>
    <row r="1513" spans="1:18" ht="27.6" outlineLevel="2" x14ac:dyDescent="0.3">
      <c r="A1513" s="253" t="s">
        <v>37</v>
      </c>
      <c r="B1513" s="253">
        <v>1</v>
      </c>
      <c r="C1513" s="257" t="s">
        <v>1025</v>
      </c>
      <c r="D1513" s="229"/>
      <c r="E1513" s="228" t="s">
        <v>1764</v>
      </c>
      <c r="F1513" s="229" t="s">
        <v>2149</v>
      </c>
      <c r="G1513" s="262">
        <v>46007</v>
      </c>
      <c r="H1513" s="229">
        <v>14</v>
      </c>
      <c r="I1513" s="231">
        <v>46007</v>
      </c>
      <c r="J1513" s="281">
        <v>205754.14</v>
      </c>
      <c r="K1513" s="255"/>
      <c r="L1513" s="232"/>
      <c r="M1513" s="255"/>
      <c r="N1513" s="270">
        <f>+J1513+K1513+L1513-M1513</f>
        <v>205754.14</v>
      </c>
      <c r="O1513" s="254" t="s">
        <v>708</v>
      </c>
      <c r="P1513" s="254" t="s">
        <v>709</v>
      </c>
      <c r="Q1513" s="253"/>
      <c r="R1513" s="144" t="s">
        <v>2150</v>
      </c>
    </row>
    <row r="1514" spans="1:18" outlineLevel="2" x14ac:dyDescent="0.3">
      <c r="A1514" s="233"/>
      <c r="B1514" s="233"/>
      <c r="C1514" s="234"/>
      <c r="D1514" s="235"/>
      <c r="E1514" s="236"/>
      <c r="F1514" s="235"/>
      <c r="G1514" s="237"/>
      <c r="H1514" s="238"/>
      <c r="I1514" s="239"/>
      <c r="J1514" s="240"/>
      <c r="K1514" s="241"/>
      <c r="L1514" s="241"/>
      <c r="M1514" s="241"/>
      <c r="N1514" s="241"/>
    </row>
    <row r="1515" spans="1:18" outlineLevel="2" x14ac:dyDescent="0.3">
      <c r="A1515" s="319" t="s">
        <v>132</v>
      </c>
      <c r="B1515" s="320"/>
      <c r="C1515" s="320"/>
      <c r="D1515" s="320"/>
      <c r="E1515" s="320"/>
      <c r="F1515" s="320"/>
      <c r="G1515" s="320"/>
      <c r="H1515" s="320"/>
      <c r="I1515" s="320"/>
      <c r="J1515" s="320"/>
      <c r="K1515" s="320"/>
      <c r="L1515" s="320"/>
      <c r="M1515" s="321"/>
      <c r="N1515" s="242">
        <f>SUM(N1513:N1513)</f>
        <v>205754.14</v>
      </c>
    </row>
    <row r="1516" spans="1:18" outlineLevel="2" x14ac:dyDescent="0.3">
      <c r="A1516" s="266"/>
      <c r="B1516" s="266"/>
      <c r="C1516" s="271"/>
      <c r="D1516" s="266"/>
      <c r="E1516" s="266"/>
      <c r="F1516" s="266"/>
      <c r="G1516" s="266"/>
      <c r="H1516" s="266"/>
      <c r="I1516" s="266"/>
      <c r="J1516" s="267"/>
      <c r="K1516" s="267"/>
      <c r="L1516" s="267"/>
      <c r="M1516" s="267"/>
      <c r="N1516" s="252"/>
    </row>
    <row r="1517" spans="1:18" s="251" customFormat="1" outlineLevel="2" x14ac:dyDescent="0.3">
      <c r="A1517" s="251" t="s">
        <v>703</v>
      </c>
      <c r="B1517" s="251">
        <v>12355270</v>
      </c>
      <c r="C1517" s="304" t="s">
        <v>2151</v>
      </c>
      <c r="D1517" s="304"/>
      <c r="E1517" s="304"/>
      <c r="F1517" s="304"/>
      <c r="J1517" s="252"/>
      <c r="K1517" s="252"/>
      <c r="L1517" s="252"/>
      <c r="M1517" s="252"/>
      <c r="N1517" s="252"/>
    </row>
    <row r="1518" spans="1:18" outlineLevel="2" x14ac:dyDescent="0.3">
      <c r="A1518" s="266"/>
      <c r="B1518" s="266"/>
      <c r="C1518" s="271"/>
      <c r="D1518" s="266"/>
      <c r="E1518" s="266"/>
      <c r="F1518" s="266"/>
      <c r="G1518" s="266"/>
      <c r="H1518" s="266"/>
      <c r="I1518" s="266"/>
      <c r="J1518" s="267"/>
      <c r="K1518" s="267"/>
      <c r="L1518" s="267"/>
      <c r="M1518" s="267"/>
      <c r="N1518" s="252"/>
    </row>
    <row r="1519" spans="1:18" outlineLevel="2" x14ac:dyDescent="0.3">
      <c r="A1519" s="307" t="s">
        <v>24</v>
      </c>
      <c r="B1519" s="307" t="s">
        <v>25</v>
      </c>
      <c r="C1519" s="317" t="s">
        <v>612</v>
      </c>
      <c r="D1519" s="307" t="s">
        <v>613</v>
      </c>
      <c r="E1519" s="307" t="s">
        <v>27</v>
      </c>
      <c r="F1519" s="309" t="s">
        <v>28</v>
      </c>
      <c r="G1519" s="309"/>
      <c r="H1519" s="309" t="s">
        <v>614</v>
      </c>
      <c r="I1519" s="309"/>
      <c r="J1519" s="309"/>
      <c r="K1519" s="315" t="s">
        <v>615</v>
      </c>
      <c r="L1519" s="315" t="s">
        <v>616</v>
      </c>
      <c r="M1519" s="315" t="s">
        <v>617</v>
      </c>
      <c r="N1519" s="315" t="s">
        <v>618</v>
      </c>
      <c r="O1519" s="307" t="s">
        <v>619</v>
      </c>
      <c r="P1519" s="307" t="s">
        <v>36</v>
      </c>
      <c r="Q1519" s="309" t="s">
        <v>32</v>
      </c>
      <c r="R1519" s="309" t="s">
        <v>620</v>
      </c>
    </row>
    <row r="1520" spans="1:18" outlineLevel="2" x14ac:dyDescent="0.3">
      <c r="A1520" s="308"/>
      <c r="B1520" s="308"/>
      <c r="C1520" s="318"/>
      <c r="D1520" s="308"/>
      <c r="E1520" s="308"/>
      <c r="F1520" s="253" t="s">
        <v>33</v>
      </c>
      <c r="G1520" s="253" t="s">
        <v>34</v>
      </c>
      <c r="H1520" s="253" t="s">
        <v>33</v>
      </c>
      <c r="I1520" s="253" t="s">
        <v>34</v>
      </c>
      <c r="J1520" s="255" t="s">
        <v>35</v>
      </c>
      <c r="K1520" s="316"/>
      <c r="L1520" s="316"/>
      <c r="M1520" s="316"/>
      <c r="N1520" s="316"/>
      <c r="O1520" s="308"/>
      <c r="P1520" s="308"/>
      <c r="Q1520" s="309"/>
      <c r="R1520" s="309"/>
    </row>
    <row r="1521" spans="1:18" ht="27.6" outlineLevel="2" x14ac:dyDescent="0.3">
      <c r="A1521" s="253" t="s">
        <v>37</v>
      </c>
      <c r="B1521" s="253">
        <v>1</v>
      </c>
      <c r="C1521" s="257" t="s">
        <v>1025</v>
      </c>
      <c r="D1521" s="229"/>
      <c r="E1521" s="228" t="s">
        <v>1435</v>
      </c>
      <c r="F1521" s="261" t="s">
        <v>2152</v>
      </c>
      <c r="G1521" s="230">
        <v>46007</v>
      </c>
      <c r="H1521" s="229">
        <v>1931</v>
      </c>
      <c r="I1521" s="231">
        <v>46004</v>
      </c>
      <c r="J1521" s="281">
        <v>424400.17</v>
      </c>
      <c r="K1521" s="255"/>
      <c r="L1521" s="232"/>
      <c r="M1521" s="255"/>
      <c r="N1521" s="270">
        <f>+J1521+K1521+L1521-M1521</f>
        <v>424400.17</v>
      </c>
      <c r="O1521" s="254" t="s">
        <v>708</v>
      </c>
      <c r="P1521" s="254" t="s">
        <v>709</v>
      </c>
      <c r="Q1521" s="253"/>
      <c r="R1521" s="144" t="s">
        <v>2153</v>
      </c>
    </row>
    <row r="1522" spans="1:18" outlineLevel="2" x14ac:dyDescent="0.3">
      <c r="A1522" s="233"/>
      <c r="B1522" s="233"/>
      <c r="C1522" s="234"/>
      <c r="D1522" s="235"/>
      <c r="E1522" s="236"/>
      <c r="F1522" s="235"/>
      <c r="G1522" s="237"/>
      <c r="H1522" s="238"/>
      <c r="I1522" s="239"/>
      <c r="J1522" s="240"/>
      <c r="K1522" s="241"/>
      <c r="L1522" s="241"/>
      <c r="M1522" s="241"/>
      <c r="N1522" s="241"/>
    </row>
    <row r="1523" spans="1:18" outlineLevel="2" x14ac:dyDescent="0.3">
      <c r="A1523" s="319"/>
      <c r="B1523" s="320"/>
      <c r="C1523" s="320"/>
      <c r="D1523" s="320"/>
      <c r="E1523" s="320"/>
      <c r="F1523" s="320"/>
      <c r="G1523" s="320"/>
      <c r="H1523" s="320"/>
      <c r="I1523" s="320"/>
      <c r="J1523" s="320"/>
      <c r="K1523" s="320"/>
      <c r="L1523" s="320"/>
      <c r="M1523" s="321"/>
      <c r="N1523" s="242">
        <f>SUM(N1521:N1521)</f>
        <v>424400.17</v>
      </c>
    </row>
    <row r="1524" spans="1:18" outlineLevel="2" x14ac:dyDescent="0.3">
      <c r="A1524" s="266"/>
      <c r="B1524" s="266"/>
      <c r="C1524" s="271"/>
      <c r="D1524" s="266"/>
      <c r="E1524" s="266"/>
      <c r="F1524" s="266"/>
      <c r="G1524" s="266"/>
      <c r="H1524" s="266"/>
      <c r="I1524" s="266"/>
      <c r="J1524" s="267"/>
      <c r="K1524" s="267"/>
      <c r="L1524" s="267"/>
      <c r="M1524" s="267"/>
      <c r="N1524" s="252"/>
    </row>
    <row r="1525" spans="1:18" s="251" customFormat="1" outlineLevel="2" x14ac:dyDescent="0.3">
      <c r="A1525" s="251" t="s">
        <v>703</v>
      </c>
      <c r="B1525" s="251">
        <v>12355271</v>
      </c>
      <c r="C1525" s="304" t="s">
        <v>2154</v>
      </c>
      <c r="D1525" s="304"/>
      <c r="E1525" s="304"/>
      <c r="F1525" s="304"/>
      <c r="J1525" s="252"/>
      <c r="K1525" s="252"/>
      <c r="L1525" s="252"/>
      <c r="M1525" s="252"/>
      <c r="N1525" s="252"/>
    </row>
    <row r="1526" spans="1:18" outlineLevel="2" x14ac:dyDescent="0.3">
      <c r="A1526" s="266"/>
      <c r="B1526" s="266"/>
      <c r="C1526" s="271"/>
      <c r="D1526" s="266"/>
      <c r="E1526" s="266"/>
      <c r="F1526" s="266"/>
      <c r="G1526" s="266"/>
      <c r="H1526" s="266"/>
      <c r="I1526" s="266"/>
      <c r="J1526" s="267"/>
      <c r="K1526" s="267"/>
      <c r="L1526" s="267"/>
      <c r="M1526" s="267"/>
      <c r="N1526" s="252"/>
    </row>
    <row r="1527" spans="1:18" outlineLevel="2" x14ac:dyDescent="0.3">
      <c r="A1527" s="307" t="s">
        <v>24</v>
      </c>
      <c r="B1527" s="307" t="s">
        <v>25</v>
      </c>
      <c r="C1527" s="317" t="s">
        <v>612</v>
      </c>
      <c r="D1527" s="307" t="s">
        <v>613</v>
      </c>
      <c r="E1527" s="307" t="s">
        <v>27</v>
      </c>
      <c r="F1527" s="309" t="s">
        <v>28</v>
      </c>
      <c r="G1527" s="309"/>
      <c r="H1527" s="309" t="s">
        <v>614</v>
      </c>
      <c r="I1527" s="309"/>
      <c r="J1527" s="309"/>
      <c r="K1527" s="315" t="s">
        <v>615</v>
      </c>
      <c r="L1527" s="315" t="s">
        <v>616</v>
      </c>
      <c r="M1527" s="315" t="s">
        <v>617</v>
      </c>
      <c r="N1527" s="315" t="s">
        <v>618</v>
      </c>
      <c r="O1527" s="307" t="s">
        <v>619</v>
      </c>
      <c r="P1527" s="307" t="s">
        <v>36</v>
      </c>
      <c r="Q1527" s="309" t="s">
        <v>32</v>
      </c>
      <c r="R1527" s="309" t="s">
        <v>620</v>
      </c>
    </row>
    <row r="1528" spans="1:18" outlineLevel="2" x14ac:dyDescent="0.3">
      <c r="A1528" s="308"/>
      <c r="B1528" s="308"/>
      <c r="C1528" s="318"/>
      <c r="D1528" s="308"/>
      <c r="E1528" s="308"/>
      <c r="F1528" s="253" t="s">
        <v>33</v>
      </c>
      <c r="G1528" s="253" t="s">
        <v>34</v>
      </c>
      <c r="H1528" s="253" t="s">
        <v>33</v>
      </c>
      <c r="I1528" s="253" t="s">
        <v>34</v>
      </c>
      <c r="J1528" s="255" t="s">
        <v>35</v>
      </c>
      <c r="K1528" s="316"/>
      <c r="L1528" s="316"/>
      <c r="M1528" s="316"/>
      <c r="N1528" s="316"/>
      <c r="O1528" s="308"/>
      <c r="P1528" s="308"/>
      <c r="Q1528" s="309"/>
      <c r="R1528" s="309"/>
    </row>
    <row r="1529" spans="1:18" ht="27.6" outlineLevel="2" x14ac:dyDescent="0.3">
      <c r="A1529" s="253" t="s">
        <v>37</v>
      </c>
      <c r="B1529" s="253">
        <v>1</v>
      </c>
      <c r="C1529" s="257" t="s">
        <v>1025</v>
      </c>
      <c r="D1529" s="229"/>
      <c r="E1529" s="228" t="s">
        <v>1899</v>
      </c>
      <c r="F1529" s="261" t="s">
        <v>2155</v>
      </c>
      <c r="G1529" s="230">
        <v>46007</v>
      </c>
      <c r="H1529" s="229" t="s">
        <v>2156</v>
      </c>
      <c r="I1529" s="231">
        <v>46006</v>
      </c>
      <c r="J1529" s="281">
        <v>199690.16</v>
      </c>
      <c r="K1529" s="255"/>
      <c r="L1529" s="232"/>
      <c r="M1529" s="255"/>
      <c r="N1529" s="270">
        <f>+J1529+K1529+L1529-M1529</f>
        <v>199690.16</v>
      </c>
      <c r="O1529" s="254" t="s">
        <v>708</v>
      </c>
      <c r="P1529" s="254" t="s">
        <v>709</v>
      </c>
      <c r="Q1529" s="253"/>
      <c r="R1529" s="144" t="s">
        <v>2157</v>
      </c>
    </row>
    <row r="1530" spans="1:18" outlineLevel="2" x14ac:dyDescent="0.3">
      <c r="A1530" s="233"/>
      <c r="B1530" s="233"/>
      <c r="C1530" s="234"/>
      <c r="D1530" s="235"/>
      <c r="E1530" s="236"/>
      <c r="F1530" s="235"/>
      <c r="G1530" s="237"/>
      <c r="H1530" s="238"/>
      <c r="I1530" s="239"/>
      <c r="J1530" s="240"/>
      <c r="K1530" s="241"/>
      <c r="L1530" s="241"/>
      <c r="M1530" s="241"/>
      <c r="N1530" s="241"/>
    </row>
    <row r="1531" spans="1:18" outlineLevel="2" x14ac:dyDescent="0.3">
      <c r="A1531" s="319" t="s">
        <v>132</v>
      </c>
      <c r="B1531" s="320"/>
      <c r="C1531" s="320"/>
      <c r="D1531" s="320"/>
      <c r="E1531" s="320"/>
      <c r="F1531" s="320"/>
      <c r="G1531" s="320"/>
      <c r="H1531" s="320"/>
      <c r="I1531" s="320"/>
      <c r="J1531" s="320"/>
      <c r="K1531" s="320"/>
      <c r="L1531" s="320"/>
      <c r="M1531" s="321"/>
      <c r="N1531" s="242">
        <f>SUM(N1529:N1529)</f>
        <v>199690.16</v>
      </c>
    </row>
    <row r="1532" spans="1:18" outlineLevel="2" x14ac:dyDescent="0.3">
      <c r="A1532" s="266"/>
      <c r="B1532" s="266"/>
      <c r="C1532" s="271"/>
      <c r="D1532" s="266"/>
      <c r="E1532" s="266"/>
      <c r="F1532" s="266"/>
      <c r="G1532" s="266"/>
      <c r="H1532" s="266"/>
      <c r="I1532" s="266"/>
      <c r="J1532" s="267"/>
      <c r="K1532" s="267"/>
      <c r="L1532" s="267"/>
      <c r="M1532" s="267"/>
      <c r="N1532" s="252"/>
    </row>
    <row r="1533" spans="1:18" s="251" customFormat="1" outlineLevel="2" x14ac:dyDescent="0.3">
      <c r="A1533" s="251" t="s">
        <v>703</v>
      </c>
      <c r="B1533" s="251">
        <v>12355272</v>
      </c>
      <c r="C1533" s="304" t="s">
        <v>2158</v>
      </c>
      <c r="D1533" s="304"/>
      <c r="E1533" s="304"/>
      <c r="F1533" s="304"/>
      <c r="J1533" s="252"/>
      <c r="K1533" s="252"/>
      <c r="L1533" s="252"/>
      <c r="M1533" s="252"/>
      <c r="N1533" s="252"/>
    </row>
    <row r="1534" spans="1:18" outlineLevel="2" x14ac:dyDescent="0.3">
      <c r="A1534" s="266"/>
      <c r="B1534" s="266"/>
      <c r="C1534" s="271"/>
      <c r="D1534" s="266"/>
      <c r="E1534" s="266"/>
      <c r="F1534" s="266"/>
      <c r="G1534" s="266"/>
      <c r="H1534" s="266"/>
      <c r="I1534" s="266"/>
      <c r="J1534" s="267"/>
      <c r="K1534" s="267"/>
      <c r="L1534" s="267"/>
      <c r="M1534" s="267"/>
      <c r="N1534" s="252"/>
    </row>
    <row r="1535" spans="1:18" outlineLevel="2" x14ac:dyDescent="0.3">
      <c r="A1535" s="307" t="s">
        <v>24</v>
      </c>
      <c r="B1535" s="307" t="s">
        <v>25</v>
      </c>
      <c r="C1535" s="317" t="s">
        <v>612</v>
      </c>
      <c r="D1535" s="307" t="s">
        <v>613</v>
      </c>
      <c r="E1535" s="307" t="s">
        <v>27</v>
      </c>
      <c r="F1535" s="309" t="s">
        <v>28</v>
      </c>
      <c r="G1535" s="309"/>
      <c r="H1535" s="309" t="s">
        <v>614</v>
      </c>
      <c r="I1535" s="309"/>
      <c r="J1535" s="309"/>
      <c r="K1535" s="315" t="s">
        <v>615</v>
      </c>
      <c r="L1535" s="315" t="s">
        <v>616</v>
      </c>
      <c r="M1535" s="315" t="s">
        <v>617</v>
      </c>
      <c r="N1535" s="315" t="s">
        <v>618</v>
      </c>
      <c r="O1535" s="307" t="s">
        <v>619</v>
      </c>
      <c r="P1535" s="307" t="s">
        <v>36</v>
      </c>
      <c r="Q1535" s="309" t="s">
        <v>32</v>
      </c>
      <c r="R1535" s="309" t="s">
        <v>620</v>
      </c>
    </row>
    <row r="1536" spans="1:18" outlineLevel="2" x14ac:dyDescent="0.3">
      <c r="A1536" s="308"/>
      <c r="B1536" s="308"/>
      <c r="C1536" s="318"/>
      <c r="D1536" s="308"/>
      <c r="E1536" s="308"/>
      <c r="F1536" s="253" t="s">
        <v>33</v>
      </c>
      <c r="G1536" s="253" t="s">
        <v>34</v>
      </c>
      <c r="H1536" s="253" t="s">
        <v>33</v>
      </c>
      <c r="I1536" s="253" t="s">
        <v>34</v>
      </c>
      <c r="J1536" s="255" t="s">
        <v>35</v>
      </c>
      <c r="K1536" s="316"/>
      <c r="L1536" s="316"/>
      <c r="M1536" s="316"/>
      <c r="N1536" s="316"/>
      <c r="O1536" s="308"/>
      <c r="P1536" s="308"/>
      <c r="Q1536" s="309"/>
      <c r="R1536" s="309"/>
    </row>
    <row r="1537" spans="1:18" ht="27.6" outlineLevel="2" x14ac:dyDescent="0.3">
      <c r="A1537" s="253" t="s">
        <v>37</v>
      </c>
      <c r="B1537" s="253">
        <v>1</v>
      </c>
      <c r="C1537" s="257" t="s">
        <v>1025</v>
      </c>
      <c r="D1537" s="229"/>
      <c r="E1537" s="228" t="s">
        <v>2119</v>
      </c>
      <c r="F1537" s="229" t="s">
        <v>2159</v>
      </c>
      <c r="G1537" s="230">
        <v>46007</v>
      </c>
      <c r="H1537" s="229">
        <v>31</v>
      </c>
      <c r="I1537" s="231">
        <v>46004</v>
      </c>
      <c r="J1537" s="258">
        <v>533130.93999999994</v>
      </c>
      <c r="K1537" s="255"/>
      <c r="L1537" s="232"/>
      <c r="M1537" s="255"/>
      <c r="N1537" s="270">
        <f>+J1537+K1537+L1537-M1537</f>
        <v>533130.93999999994</v>
      </c>
      <c r="O1537" s="254" t="s">
        <v>708</v>
      </c>
      <c r="P1537" s="254" t="s">
        <v>709</v>
      </c>
      <c r="Q1537" s="253"/>
      <c r="R1537" s="144" t="s">
        <v>2160</v>
      </c>
    </row>
    <row r="1538" spans="1:18" outlineLevel="2" x14ac:dyDescent="0.3">
      <c r="A1538" s="233"/>
      <c r="B1538" s="233"/>
      <c r="C1538" s="234"/>
      <c r="D1538" s="235"/>
      <c r="E1538" s="236"/>
      <c r="F1538" s="235"/>
      <c r="G1538" s="237"/>
      <c r="H1538" s="238"/>
      <c r="I1538" s="239"/>
      <c r="J1538" s="240"/>
      <c r="K1538" s="241"/>
      <c r="L1538" s="241"/>
      <c r="M1538" s="241"/>
      <c r="N1538" s="241"/>
    </row>
    <row r="1539" spans="1:18" outlineLevel="2" x14ac:dyDescent="0.3">
      <c r="A1539" s="319" t="s">
        <v>132</v>
      </c>
      <c r="B1539" s="320"/>
      <c r="C1539" s="320"/>
      <c r="D1539" s="320"/>
      <c r="E1539" s="320"/>
      <c r="F1539" s="320"/>
      <c r="G1539" s="320"/>
      <c r="H1539" s="320"/>
      <c r="I1539" s="320"/>
      <c r="J1539" s="320"/>
      <c r="K1539" s="320"/>
      <c r="L1539" s="320"/>
      <c r="M1539" s="321"/>
      <c r="N1539" s="242">
        <f>SUM(N1537:N1537)</f>
        <v>533130.93999999994</v>
      </c>
    </row>
    <row r="1540" spans="1:18" outlineLevel="2" x14ac:dyDescent="0.3">
      <c r="A1540" s="266"/>
      <c r="B1540" s="266"/>
      <c r="C1540" s="266"/>
      <c r="D1540" s="266"/>
      <c r="E1540" s="266"/>
      <c r="F1540" s="266"/>
      <c r="G1540" s="266"/>
      <c r="H1540" s="266"/>
      <c r="I1540" s="266"/>
      <c r="J1540" s="275"/>
      <c r="K1540" s="275"/>
      <c r="L1540" s="275"/>
      <c r="M1540" s="275"/>
      <c r="N1540" s="282"/>
    </row>
    <row r="1541" spans="1:18" outlineLevel="1" x14ac:dyDescent="0.3">
      <c r="A1541" s="266"/>
      <c r="B1541" s="266"/>
      <c r="C1541" s="266"/>
      <c r="D1541" s="266"/>
      <c r="E1541" s="266"/>
      <c r="F1541" s="266"/>
      <c r="G1541" s="266"/>
      <c r="H1541" s="266"/>
      <c r="I1541" s="266"/>
      <c r="J1541" s="267"/>
      <c r="K1541" s="267"/>
      <c r="L1541" s="267"/>
      <c r="M1541" s="267"/>
      <c r="N1541" s="252"/>
    </row>
    <row r="1542" spans="1:18" outlineLevel="1" x14ac:dyDescent="0.3">
      <c r="A1542" s="313" t="s">
        <v>2161</v>
      </c>
      <c r="B1542" s="314"/>
      <c r="C1542" s="314"/>
      <c r="D1542" s="314"/>
      <c r="E1542" s="314"/>
      <c r="F1542" s="314"/>
      <c r="G1542" s="314"/>
      <c r="H1542" s="314"/>
      <c r="I1542" s="314"/>
      <c r="J1542" s="314"/>
      <c r="K1542" s="314"/>
      <c r="L1542" s="314"/>
      <c r="M1542" s="314"/>
      <c r="N1542" s="277">
        <f>+N649+N658+N667+N681+N694+N705+N721+N730+N742+N767+N777+N785+N801+N812+N823+N833+N843+N882+N901+N917+N909+N925+N933+N943+N951+N959+N967+N975+N983+N991+N999+N1007+N1015+N1023+N1036+N1044+N1052+N1060+N1068+N1076+N1084+N1092+N1100+N1108+N1119+N1133+N1143+N1158+N1175+N1189+N1202+N1218+N1229+N1242+N1254+N1267+N1281+N1289+N1297+N1305+N1313+N1324+N1333+N1342+N1350+N1358+N1366+N1379+N1390+N1400+N1411+N1419+N1427+N1435+N1443+N1451+N1459+N1467+N1475+N1483+N1491+N1499+N1507+N1515+N1523+N1531+N1539</f>
        <v>399476541.88000005</v>
      </c>
    </row>
    <row r="1543" spans="1:18" s="250" customFormat="1" outlineLevel="1" x14ac:dyDescent="0.3">
      <c r="A1543" s="283"/>
      <c r="B1543" s="283"/>
      <c r="C1543" s="284"/>
      <c r="D1543" s="283"/>
      <c r="E1543" s="283"/>
      <c r="F1543" s="283"/>
      <c r="G1543" s="283"/>
      <c r="H1543" s="283"/>
      <c r="I1543" s="283"/>
      <c r="J1543" s="285"/>
      <c r="K1543" s="285"/>
      <c r="L1543" s="285"/>
      <c r="M1543" s="285"/>
      <c r="N1543" s="268"/>
    </row>
    <row r="1544" spans="1:18" outlineLevel="1" x14ac:dyDescent="0.3">
      <c r="A1544" s="244" t="s">
        <v>2162</v>
      </c>
      <c r="B1544" s="245" t="s">
        <v>601</v>
      </c>
      <c r="C1544" s="246"/>
      <c r="D1544" s="247"/>
      <c r="E1544" s="247"/>
      <c r="F1544" s="247"/>
      <c r="G1544" s="247"/>
      <c r="H1544" s="247"/>
      <c r="I1544" s="247"/>
      <c r="J1544" s="248"/>
      <c r="K1544" s="248"/>
      <c r="L1544" s="248"/>
      <c r="M1544" s="248"/>
      <c r="N1544" s="249"/>
      <c r="O1544" s="250"/>
      <c r="P1544" s="250"/>
      <c r="Q1544" s="250"/>
      <c r="R1544" s="250"/>
    </row>
    <row r="1545" spans="1:18" outlineLevel="1" x14ac:dyDescent="0.3">
      <c r="A1545" s="266"/>
      <c r="B1545" s="266"/>
      <c r="C1545" s="271"/>
      <c r="D1545" s="266"/>
      <c r="E1545" s="266"/>
      <c r="F1545" s="266"/>
      <c r="G1545" s="266"/>
      <c r="H1545" s="266"/>
      <c r="I1545" s="266"/>
      <c r="J1545" s="267"/>
      <c r="K1545" s="267"/>
      <c r="L1545" s="267"/>
      <c r="M1545" s="267"/>
      <c r="N1545" s="252"/>
    </row>
    <row r="1546" spans="1:18" s="251" customFormat="1" outlineLevel="2" x14ac:dyDescent="0.3">
      <c r="A1546" s="251" t="s">
        <v>703</v>
      </c>
      <c r="B1546" s="251" t="s">
        <v>2163</v>
      </c>
      <c r="C1546" s="304" t="s">
        <v>2164</v>
      </c>
      <c r="D1546" s="304"/>
      <c r="E1546" s="304"/>
      <c r="F1546" s="304"/>
      <c r="J1546" s="252"/>
      <c r="K1546" s="252"/>
      <c r="L1546" s="252"/>
      <c r="M1546" s="252"/>
      <c r="N1546" s="252"/>
    </row>
    <row r="1547" spans="1:18" outlineLevel="2" x14ac:dyDescent="0.3">
      <c r="A1547" s="266"/>
      <c r="B1547" s="266"/>
      <c r="C1547" s="271"/>
      <c r="D1547" s="266"/>
      <c r="E1547" s="266"/>
      <c r="F1547" s="266"/>
      <c r="G1547" s="266"/>
      <c r="H1547" s="266"/>
      <c r="I1547" s="266"/>
      <c r="J1547" s="267"/>
      <c r="K1547" s="267"/>
      <c r="L1547" s="267"/>
      <c r="M1547" s="267"/>
      <c r="N1547" s="252"/>
    </row>
    <row r="1548" spans="1:18" outlineLevel="2" x14ac:dyDescent="0.3">
      <c r="A1548" s="307" t="s">
        <v>24</v>
      </c>
      <c r="B1548" s="307" t="s">
        <v>25</v>
      </c>
      <c r="C1548" s="317" t="s">
        <v>612</v>
      </c>
      <c r="D1548" s="307" t="s">
        <v>613</v>
      </c>
      <c r="E1548" s="307" t="s">
        <v>27</v>
      </c>
      <c r="F1548" s="309" t="s">
        <v>28</v>
      </c>
      <c r="G1548" s="309"/>
      <c r="H1548" s="309" t="s">
        <v>614</v>
      </c>
      <c r="I1548" s="309"/>
      <c r="J1548" s="309"/>
      <c r="K1548" s="315" t="s">
        <v>615</v>
      </c>
      <c r="L1548" s="315" t="s">
        <v>616</v>
      </c>
      <c r="M1548" s="315" t="s">
        <v>617</v>
      </c>
      <c r="N1548" s="315" t="s">
        <v>618</v>
      </c>
      <c r="O1548" s="307" t="s">
        <v>619</v>
      </c>
      <c r="P1548" s="307" t="s">
        <v>36</v>
      </c>
      <c r="Q1548" s="309" t="s">
        <v>32</v>
      </c>
      <c r="R1548" s="309" t="s">
        <v>620</v>
      </c>
    </row>
    <row r="1549" spans="1:18" outlineLevel="2" x14ac:dyDescent="0.3">
      <c r="A1549" s="308"/>
      <c r="B1549" s="308"/>
      <c r="C1549" s="318"/>
      <c r="D1549" s="308"/>
      <c r="E1549" s="308"/>
      <c r="F1549" s="253" t="s">
        <v>33</v>
      </c>
      <c r="G1549" s="253" t="s">
        <v>34</v>
      </c>
      <c r="H1549" s="253" t="s">
        <v>33</v>
      </c>
      <c r="I1549" s="253" t="s">
        <v>34</v>
      </c>
      <c r="J1549" s="255" t="s">
        <v>35</v>
      </c>
      <c r="K1549" s="316"/>
      <c r="L1549" s="316"/>
      <c r="M1549" s="316"/>
      <c r="N1549" s="316"/>
      <c r="O1549" s="308"/>
      <c r="P1549" s="308"/>
      <c r="Q1549" s="309"/>
      <c r="R1549" s="309"/>
    </row>
    <row r="1550" spans="1:18" ht="55.2" outlineLevel="2" x14ac:dyDescent="0.3">
      <c r="A1550" s="254"/>
      <c r="B1550" s="254"/>
      <c r="C1550" s="272" t="s">
        <v>2165</v>
      </c>
      <c r="D1550" s="254"/>
      <c r="E1550" s="274" t="s">
        <v>2166</v>
      </c>
      <c r="F1550" s="229" t="s">
        <v>2167</v>
      </c>
      <c r="G1550" s="230">
        <v>45769</v>
      </c>
      <c r="H1550" s="144" t="s">
        <v>2168</v>
      </c>
      <c r="I1550" s="231">
        <v>45772</v>
      </c>
      <c r="J1550" s="232">
        <v>5742592.5</v>
      </c>
      <c r="K1550" s="270"/>
      <c r="L1550" s="270"/>
      <c r="M1550" s="270"/>
      <c r="N1550" s="270">
        <f>+J1550+K1550+L1550-M1550</f>
        <v>5742592.5</v>
      </c>
      <c r="O1550" s="274"/>
      <c r="P1550" s="274"/>
      <c r="Q1550" s="228" t="s">
        <v>2169</v>
      </c>
      <c r="R1550" s="144" t="s">
        <v>2170</v>
      </c>
    </row>
    <row r="1551" spans="1:18" ht="55.2" outlineLevel="2" x14ac:dyDescent="0.3">
      <c r="A1551" s="254"/>
      <c r="B1551" s="254"/>
      <c r="C1551" s="272" t="s">
        <v>2171</v>
      </c>
      <c r="D1551" s="254"/>
      <c r="E1551" s="274" t="s">
        <v>2166</v>
      </c>
      <c r="F1551" s="229" t="s">
        <v>2172</v>
      </c>
      <c r="G1551" s="230">
        <v>45783</v>
      </c>
      <c r="H1551" s="144" t="s">
        <v>2173</v>
      </c>
      <c r="I1551" s="231">
        <v>45783</v>
      </c>
      <c r="J1551" s="232">
        <v>5742592.5</v>
      </c>
      <c r="K1551" s="270"/>
      <c r="L1551" s="270"/>
      <c r="M1551" s="270"/>
      <c r="N1551" s="270">
        <f t="shared" ref="N1551:N1563" si="115">+J1551+K1551+L1551-M1551</f>
        <v>5742592.5</v>
      </c>
      <c r="O1551" s="274"/>
      <c r="P1551" s="274"/>
      <c r="Q1551" s="228" t="s">
        <v>2169</v>
      </c>
      <c r="R1551" s="144" t="s">
        <v>2174</v>
      </c>
    </row>
    <row r="1552" spans="1:18" ht="55.2" outlineLevel="2" x14ac:dyDescent="0.3">
      <c r="A1552" s="254"/>
      <c r="B1552" s="254"/>
      <c r="C1552" s="272" t="s">
        <v>2175</v>
      </c>
      <c r="D1552" s="254"/>
      <c r="E1552" s="274" t="s">
        <v>2176</v>
      </c>
      <c r="F1552" s="229" t="s">
        <v>2177</v>
      </c>
      <c r="G1552" s="230">
        <v>45783</v>
      </c>
      <c r="H1552" s="144">
        <v>577</v>
      </c>
      <c r="I1552" s="231">
        <v>45783</v>
      </c>
      <c r="J1552" s="232">
        <v>7020830.1399999997</v>
      </c>
      <c r="K1552" s="270"/>
      <c r="L1552" s="270"/>
      <c r="M1552" s="270"/>
      <c r="N1552" s="270">
        <f t="shared" si="115"/>
        <v>7020830.1399999997</v>
      </c>
      <c r="O1552" s="274"/>
      <c r="P1552" s="274"/>
      <c r="Q1552" s="228" t="s">
        <v>2169</v>
      </c>
      <c r="R1552" s="144" t="s">
        <v>2178</v>
      </c>
    </row>
    <row r="1553" spans="1:18" ht="55.2" outlineLevel="2" x14ac:dyDescent="0.3">
      <c r="A1553" s="254"/>
      <c r="B1553" s="254"/>
      <c r="C1553" s="272" t="s">
        <v>2179</v>
      </c>
      <c r="D1553" s="254"/>
      <c r="E1553" s="274" t="s">
        <v>2176</v>
      </c>
      <c r="F1553" s="229" t="s">
        <v>2180</v>
      </c>
      <c r="G1553" s="230">
        <v>45810</v>
      </c>
      <c r="H1553" s="144">
        <v>580</v>
      </c>
      <c r="I1553" s="231">
        <v>45810</v>
      </c>
      <c r="J1553" s="232">
        <v>3510415.07</v>
      </c>
      <c r="K1553" s="270"/>
      <c r="L1553" s="270"/>
      <c r="M1553" s="270"/>
      <c r="N1553" s="270">
        <f t="shared" si="115"/>
        <v>3510415.07</v>
      </c>
      <c r="O1553" s="274"/>
      <c r="P1553" s="274"/>
      <c r="Q1553" s="228" t="s">
        <v>2169</v>
      </c>
      <c r="R1553" s="144" t="s">
        <v>2181</v>
      </c>
    </row>
    <row r="1554" spans="1:18" ht="55.2" outlineLevel="2" x14ac:dyDescent="0.3">
      <c r="A1554" s="254"/>
      <c r="B1554" s="254"/>
      <c r="C1554" s="272" t="s">
        <v>2182</v>
      </c>
      <c r="D1554" s="254"/>
      <c r="E1554" s="274" t="s">
        <v>2166</v>
      </c>
      <c r="F1554" s="229" t="s">
        <v>2183</v>
      </c>
      <c r="G1554" s="230">
        <v>45810</v>
      </c>
      <c r="H1554" s="144" t="s">
        <v>2184</v>
      </c>
      <c r="I1554" s="231">
        <v>45810</v>
      </c>
      <c r="J1554" s="232">
        <v>5742592.5</v>
      </c>
      <c r="K1554" s="270"/>
      <c r="L1554" s="270"/>
      <c r="M1554" s="270"/>
      <c r="N1554" s="270">
        <f t="shared" si="115"/>
        <v>5742592.5</v>
      </c>
      <c r="O1554" s="274"/>
      <c r="P1554" s="274"/>
      <c r="Q1554" s="228" t="s">
        <v>2169</v>
      </c>
      <c r="R1554" s="144" t="s">
        <v>2185</v>
      </c>
    </row>
    <row r="1555" spans="1:18" ht="55.2" outlineLevel="2" x14ac:dyDescent="0.3">
      <c r="A1555" s="254"/>
      <c r="B1555" s="254"/>
      <c r="C1555" s="272" t="s">
        <v>2186</v>
      </c>
      <c r="D1555" s="254"/>
      <c r="E1555" s="274" t="s">
        <v>2166</v>
      </c>
      <c r="F1555" s="229" t="s">
        <v>2187</v>
      </c>
      <c r="G1555" s="230">
        <v>45839</v>
      </c>
      <c r="H1555" s="144" t="s">
        <v>2188</v>
      </c>
      <c r="I1555" s="231">
        <v>45839</v>
      </c>
      <c r="J1555" s="232">
        <v>5742592.5</v>
      </c>
      <c r="K1555" s="270"/>
      <c r="L1555" s="270"/>
      <c r="M1555" s="270"/>
      <c r="N1555" s="270">
        <f t="shared" si="115"/>
        <v>5742592.5</v>
      </c>
      <c r="O1555" s="274"/>
      <c r="P1555" s="274"/>
      <c r="Q1555" s="228" t="s">
        <v>2169</v>
      </c>
      <c r="R1555" s="144" t="s">
        <v>2189</v>
      </c>
    </row>
    <row r="1556" spans="1:18" ht="55.2" outlineLevel="2" x14ac:dyDescent="0.3">
      <c r="A1556" s="254"/>
      <c r="B1556" s="254"/>
      <c r="C1556" s="272" t="s">
        <v>2190</v>
      </c>
      <c r="D1556" s="254"/>
      <c r="E1556" s="274" t="s">
        <v>2176</v>
      </c>
      <c r="F1556" s="229" t="s">
        <v>2191</v>
      </c>
      <c r="G1556" s="230">
        <v>45839</v>
      </c>
      <c r="H1556" s="144">
        <v>583</v>
      </c>
      <c r="I1556" s="231">
        <v>45839</v>
      </c>
      <c r="J1556" s="232">
        <v>3510415.07</v>
      </c>
      <c r="K1556" s="270"/>
      <c r="L1556" s="270"/>
      <c r="M1556" s="270"/>
      <c r="N1556" s="270">
        <f t="shared" si="115"/>
        <v>3510415.07</v>
      </c>
      <c r="O1556" s="274"/>
      <c r="P1556" s="274"/>
      <c r="Q1556" s="228" t="s">
        <v>2169</v>
      </c>
      <c r="R1556" s="144" t="s">
        <v>2192</v>
      </c>
    </row>
    <row r="1557" spans="1:18" ht="55.2" outlineLevel="2" x14ac:dyDescent="0.3">
      <c r="A1557" s="254"/>
      <c r="B1557" s="254"/>
      <c r="C1557" s="272" t="s">
        <v>2193</v>
      </c>
      <c r="D1557" s="254"/>
      <c r="E1557" s="274" t="s">
        <v>2166</v>
      </c>
      <c r="F1557" s="229" t="s">
        <v>2194</v>
      </c>
      <c r="G1557" s="230">
        <v>45870</v>
      </c>
      <c r="H1557" s="144" t="s">
        <v>2195</v>
      </c>
      <c r="I1557" s="231">
        <v>45870</v>
      </c>
      <c r="J1557" s="232">
        <v>5742592.5</v>
      </c>
      <c r="K1557" s="270"/>
      <c r="L1557" s="270"/>
      <c r="M1557" s="270"/>
      <c r="N1557" s="270">
        <f t="shared" si="115"/>
        <v>5742592.5</v>
      </c>
      <c r="O1557" s="274"/>
      <c r="P1557" s="274"/>
      <c r="Q1557" s="228" t="s">
        <v>2169</v>
      </c>
      <c r="R1557" s="144" t="s">
        <v>2196</v>
      </c>
    </row>
    <row r="1558" spans="1:18" ht="55.2" outlineLevel="2" x14ac:dyDescent="0.3">
      <c r="A1558" s="254"/>
      <c r="B1558" s="254"/>
      <c r="C1558" s="272" t="s">
        <v>2197</v>
      </c>
      <c r="D1558" s="254"/>
      <c r="E1558" s="274" t="s">
        <v>2176</v>
      </c>
      <c r="F1558" s="229" t="s">
        <v>2198</v>
      </c>
      <c r="G1558" s="230">
        <v>45873</v>
      </c>
      <c r="H1558" s="144">
        <v>587</v>
      </c>
      <c r="I1558" s="231">
        <v>45873</v>
      </c>
      <c r="J1558" s="232">
        <v>3510415.07</v>
      </c>
      <c r="K1558" s="270"/>
      <c r="L1558" s="270"/>
      <c r="M1558" s="270"/>
      <c r="N1558" s="270">
        <f t="shared" si="115"/>
        <v>3510415.07</v>
      </c>
      <c r="O1558" s="274"/>
      <c r="P1558" s="274"/>
      <c r="Q1558" s="228" t="s">
        <v>2169</v>
      </c>
      <c r="R1558" s="144" t="s">
        <v>2199</v>
      </c>
    </row>
    <row r="1559" spans="1:18" ht="55.2" outlineLevel="2" x14ac:dyDescent="0.3">
      <c r="A1559" s="254"/>
      <c r="B1559" s="254"/>
      <c r="C1559" s="272" t="s">
        <v>2200</v>
      </c>
      <c r="D1559" s="254"/>
      <c r="E1559" s="274" t="s">
        <v>2166</v>
      </c>
      <c r="F1559" s="229" t="s">
        <v>2201</v>
      </c>
      <c r="G1559" s="230">
        <v>45901</v>
      </c>
      <c r="H1559" s="144" t="s">
        <v>2202</v>
      </c>
      <c r="I1559" s="231">
        <v>45901</v>
      </c>
      <c r="J1559" s="232">
        <v>5742592.5</v>
      </c>
      <c r="K1559" s="270"/>
      <c r="L1559" s="270"/>
      <c r="M1559" s="270"/>
      <c r="N1559" s="270">
        <f t="shared" si="115"/>
        <v>5742592.5</v>
      </c>
      <c r="O1559" s="274"/>
      <c r="P1559" s="274"/>
      <c r="Q1559" s="228" t="s">
        <v>2169</v>
      </c>
      <c r="R1559" s="144" t="s">
        <v>2203</v>
      </c>
    </row>
    <row r="1560" spans="1:18" ht="55.2" outlineLevel="2" x14ac:dyDescent="0.3">
      <c r="A1560" s="254"/>
      <c r="B1560" s="254"/>
      <c r="C1560" s="272" t="s">
        <v>2204</v>
      </c>
      <c r="D1560" s="254"/>
      <c r="E1560" s="274" t="s">
        <v>2176</v>
      </c>
      <c r="F1560" s="229" t="s">
        <v>2205</v>
      </c>
      <c r="G1560" s="230">
        <v>45901</v>
      </c>
      <c r="H1560" s="144">
        <v>590</v>
      </c>
      <c r="I1560" s="231">
        <v>45901</v>
      </c>
      <c r="J1560" s="232">
        <v>3510415.07</v>
      </c>
      <c r="K1560" s="270"/>
      <c r="L1560" s="270"/>
      <c r="M1560" s="270"/>
      <c r="N1560" s="270">
        <f t="shared" si="115"/>
        <v>3510415.07</v>
      </c>
      <c r="O1560" s="274"/>
      <c r="P1560" s="274"/>
      <c r="Q1560" s="228" t="s">
        <v>2169</v>
      </c>
      <c r="R1560" s="286" t="s">
        <v>2206</v>
      </c>
    </row>
    <row r="1561" spans="1:18" ht="55.2" outlineLevel="2" x14ac:dyDescent="0.3">
      <c r="A1561" s="254"/>
      <c r="B1561" s="254"/>
      <c r="C1561" s="272" t="s">
        <v>2207</v>
      </c>
      <c r="D1561" s="254"/>
      <c r="E1561" s="274" t="s">
        <v>2166</v>
      </c>
      <c r="F1561" s="229" t="s">
        <v>2208</v>
      </c>
      <c r="G1561" s="230">
        <v>45931</v>
      </c>
      <c r="H1561" s="144" t="s">
        <v>2209</v>
      </c>
      <c r="I1561" s="231">
        <v>45931</v>
      </c>
      <c r="J1561" s="232">
        <v>5742592.5</v>
      </c>
      <c r="K1561" s="270"/>
      <c r="L1561" s="270"/>
      <c r="M1561" s="270"/>
      <c r="N1561" s="270">
        <f t="shared" si="115"/>
        <v>5742592.5</v>
      </c>
      <c r="O1561" s="274"/>
      <c r="P1561" s="274"/>
      <c r="Q1561" s="228" t="s">
        <v>2169</v>
      </c>
      <c r="R1561" s="144" t="s">
        <v>2210</v>
      </c>
    </row>
    <row r="1562" spans="1:18" ht="55.2" outlineLevel="2" x14ac:dyDescent="0.3">
      <c r="A1562" s="254"/>
      <c r="B1562" s="254"/>
      <c r="C1562" s="272" t="s">
        <v>2211</v>
      </c>
      <c r="D1562" s="254"/>
      <c r="E1562" s="274" t="s">
        <v>2176</v>
      </c>
      <c r="F1562" s="229" t="s">
        <v>2212</v>
      </c>
      <c r="G1562" s="230">
        <v>45932</v>
      </c>
      <c r="H1562" s="144">
        <v>595</v>
      </c>
      <c r="I1562" s="231">
        <v>45932</v>
      </c>
      <c r="J1562" s="232">
        <v>3510415.08</v>
      </c>
      <c r="K1562" s="270"/>
      <c r="L1562" s="270"/>
      <c r="M1562" s="270"/>
      <c r="N1562" s="270">
        <f t="shared" si="115"/>
        <v>3510415.08</v>
      </c>
      <c r="O1562" s="274"/>
      <c r="P1562" s="274"/>
      <c r="Q1562" s="228" t="s">
        <v>2169</v>
      </c>
      <c r="R1562" s="144" t="s">
        <v>2213</v>
      </c>
    </row>
    <row r="1563" spans="1:18" ht="55.2" outlineLevel="2" x14ac:dyDescent="0.3">
      <c r="A1563" s="254"/>
      <c r="B1563" s="254"/>
      <c r="C1563" s="272" t="s">
        <v>2214</v>
      </c>
      <c r="D1563" s="254"/>
      <c r="E1563" s="274" t="s">
        <v>2176</v>
      </c>
      <c r="F1563" s="229" t="s">
        <v>2215</v>
      </c>
      <c r="G1563" s="230">
        <v>45944</v>
      </c>
      <c r="H1563" s="144">
        <v>597</v>
      </c>
      <c r="I1563" s="231">
        <v>45944</v>
      </c>
      <c r="J1563" s="232">
        <v>12000000</v>
      </c>
      <c r="K1563" s="270"/>
      <c r="L1563" s="270"/>
      <c r="M1563" s="270"/>
      <c r="N1563" s="270">
        <f t="shared" si="115"/>
        <v>12000000</v>
      </c>
      <c r="O1563" s="274"/>
      <c r="P1563" s="274"/>
      <c r="Q1563" s="144" t="s">
        <v>2169</v>
      </c>
      <c r="R1563" s="144" t="s">
        <v>2216</v>
      </c>
    </row>
    <row r="1564" spans="1:18" outlineLevel="2" x14ac:dyDescent="0.3">
      <c r="A1564" s="233"/>
      <c r="B1564" s="233"/>
      <c r="C1564" s="234"/>
      <c r="D1564" s="235"/>
      <c r="E1564" s="236"/>
      <c r="F1564" s="235"/>
      <c r="G1564" s="237"/>
      <c r="H1564" s="238"/>
      <c r="I1564" s="239"/>
      <c r="J1564" s="240"/>
      <c r="K1564" s="241"/>
      <c r="L1564" s="241"/>
      <c r="M1564" s="241"/>
      <c r="N1564" s="241"/>
    </row>
    <row r="1565" spans="1:18" outlineLevel="2" x14ac:dyDescent="0.3">
      <c r="A1565" s="319" t="s">
        <v>132</v>
      </c>
      <c r="B1565" s="320"/>
      <c r="C1565" s="320"/>
      <c r="D1565" s="320"/>
      <c r="E1565" s="320"/>
      <c r="F1565" s="320"/>
      <c r="G1565" s="320"/>
      <c r="H1565" s="320"/>
      <c r="I1565" s="320"/>
      <c r="J1565" s="320"/>
      <c r="K1565" s="320"/>
      <c r="L1565" s="320"/>
      <c r="M1565" s="321"/>
      <c r="N1565" s="242">
        <f>SUM(N1550:N1563)</f>
        <v>76771053</v>
      </c>
    </row>
    <row r="1566" spans="1:18" outlineLevel="1" x14ac:dyDescent="0.3">
      <c r="A1566" s="266"/>
      <c r="B1566" s="266"/>
      <c r="C1566" s="266"/>
      <c r="D1566" s="266"/>
      <c r="E1566" s="266"/>
      <c r="F1566" s="266"/>
      <c r="G1566" s="266"/>
      <c r="H1566" s="266"/>
      <c r="I1566" s="266"/>
      <c r="J1566" s="267"/>
      <c r="K1566" s="267"/>
      <c r="L1566" s="267"/>
      <c r="M1566" s="267"/>
      <c r="N1566" s="252"/>
    </row>
    <row r="1567" spans="1:18" outlineLevel="1" x14ac:dyDescent="0.3">
      <c r="A1567" s="313" t="s">
        <v>2217</v>
      </c>
      <c r="B1567" s="314"/>
      <c r="C1567" s="314"/>
      <c r="D1567" s="314"/>
      <c r="E1567" s="314"/>
      <c r="F1567" s="314"/>
      <c r="G1567" s="314"/>
      <c r="H1567" s="314"/>
      <c r="I1567" s="314"/>
      <c r="J1567" s="314"/>
      <c r="K1567" s="314"/>
      <c r="L1567" s="314"/>
      <c r="M1567" s="314"/>
      <c r="N1567" s="277">
        <f>+N1565</f>
        <v>76771053</v>
      </c>
    </row>
    <row r="1568" spans="1:18" outlineLevel="1" x14ac:dyDescent="0.3">
      <c r="A1568" s="266"/>
      <c r="B1568" s="266"/>
      <c r="C1568" s="271"/>
      <c r="D1568" s="266"/>
      <c r="E1568" s="266"/>
      <c r="F1568" s="266"/>
      <c r="G1568" s="266"/>
      <c r="H1568" s="266"/>
      <c r="I1568" s="266"/>
      <c r="J1568" s="267"/>
      <c r="K1568" s="267"/>
      <c r="L1568" s="267"/>
      <c r="M1568" s="267"/>
      <c r="N1568" s="252"/>
    </row>
    <row r="1569" spans="1:18" outlineLevel="1" x14ac:dyDescent="0.3">
      <c r="A1569" s="244" t="s">
        <v>2218</v>
      </c>
      <c r="B1569" s="245" t="s">
        <v>2219</v>
      </c>
      <c r="C1569" s="246"/>
      <c r="D1569" s="247"/>
      <c r="E1569" s="247"/>
      <c r="F1569" s="247"/>
      <c r="G1569" s="247"/>
      <c r="H1569" s="247"/>
      <c r="I1569" s="247"/>
      <c r="J1569" s="248"/>
      <c r="K1569" s="248"/>
      <c r="L1569" s="248"/>
      <c r="M1569" s="248"/>
      <c r="N1569" s="249"/>
      <c r="O1569" s="250"/>
      <c r="P1569" s="250"/>
      <c r="Q1569" s="250"/>
      <c r="R1569" s="250"/>
    </row>
    <row r="1570" spans="1:18" outlineLevel="1" collapsed="1" x14ac:dyDescent="0.3">
      <c r="A1570" s="266"/>
      <c r="B1570" s="266"/>
      <c r="C1570" s="266"/>
      <c r="D1570" s="266"/>
      <c r="E1570" s="266"/>
      <c r="F1570" s="266"/>
      <c r="G1570" s="266"/>
      <c r="H1570" s="266"/>
      <c r="I1570" s="266"/>
      <c r="J1570" s="267"/>
      <c r="K1570" s="267"/>
      <c r="L1570" s="267"/>
      <c r="M1570" s="267"/>
      <c r="N1570" s="252"/>
    </row>
    <row r="1571" spans="1:18" s="251" customFormat="1" outlineLevel="2" x14ac:dyDescent="0.3">
      <c r="A1571" s="251" t="s">
        <v>2220</v>
      </c>
      <c r="B1571" s="251">
        <v>12357018</v>
      </c>
      <c r="C1571" s="304" t="s">
        <v>2221</v>
      </c>
      <c r="D1571" s="304"/>
      <c r="E1571" s="304"/>
      <c r="F1571" s="304"/>
      <c r="J1571" s="252"/>
      <c r="K1571" s="252"/>
      <c r="L1571" s="252"/>
      <c r="M1571" s="252"/>
      <c r="N1571" s="252"/>
    </row>
    <row r="1572" spans="1:18" outlineLevel="2" x14ac:dyDescent="0.3">
      <c r="A1572" s="266"/>
      <c r="B1572" s="266"/>
      <c r="C1572" s="271"/>
      <c r="D1572" s="266"/>
      <c r="E1572" s="266"/>
      <c r="F1572" s="266"/>
      <c r="G1572" s="266"/>
      <c r="H1572" s="266"/>
      <c r="I1572" s="266"/>
      <c r="J1572" s="267"/>
      <c r="K1572" s="267"/>
      <c r="L1572" s="267"/>
      <c r="M1572" s="267"/>
      <c r="N1572" s="252"/>
    </row>
    <row r="1573" spans="1:18" outlineLevel="2" x14ac:dyDescent="0.3">
      <c r="A1573" s="307" t="s">
        <v>24</v>
      </c>
      <c r="B1573" s="307" t="s">
        <v>25</v>
      </c>
      <c r="C1573" s="317" t="s">
        <v>612</v>
      </c>
      <c r="D1573" s="307" t="s">
        <v>613</v>
      </c>
      <c r="E1573" s="307" t="s">
        <v>27</v>
      </c>
      <c r="F1573" s="309" t="s">
        <v>28</v>
      </c>
      <c r="G1573" s="309"/>
      <c r="H1573" s="309" t="s">
        <v>614</v>
      </c>
      <c r="I1573" s="309"/>
      <c r="J1573" s="309"/>
      <c r="K1573" s="315" t="s">
        <v>615</v>
      </c>
      <c r="L1573" s="315" t="s">
        <v>616</v>
      </c>
      <c r="M1573" s="315" t="s">
        <v>617</v>
      </c>
      <c r="N1573" s="315" t="s">
        <v>618</v>
      </c>
      <c r="O1573" s="307" t="s">
        <v>619</v>
      </c>
      <c r="P1573" s="307" t="s">
        <v>36</v>
      </c>
      <c r="Q1573" s="309" t="s">
        <v>32</v>
      </c>
      <c r="R1573" s="309" t="s">
        <v>620</v>
      </c>
    </row>
    <row r="1574" spans="1:18" outlineLevel="2" x14ac:dyDescent="0.3">
      <c r="A1574" s="308"/>
      <c r="B1574" s="308"/>
      <c r="C1574" s="318"/>
      <c r="D1574" s="308"/>
      <c r="E1574" s="308"/>
      <c r="F1574" s="253" t="s">
        <v>33</v>
      </c>
      <c r="G1574" s="253" t="s">
        <v>34</v>
      </c>
      <c r="H1574" s="253" t="s">
        <v>33</v>
      </c>
      <c r="I1574" s="253" t="s">
        <v>34</v>
      </c>
      <c r="J1574" s="255" t="s">
        <v>35</v>
      </c>
      <c r="K1574" s="316"/>
      <c r="L1574" s="316"/>
      <c r="M1574" s="316"/>
      <c r="N1574" s="316"/>
      <c r="O1574" s="308"/>
      <c r="P1574" s="308"/>
      <c r="Q1574" s="309"/>
      <c r="R1574" s="309"/>
    </row>
    <row r="1575" spans="1:18" ht="27.6" outlineLevel="2" x14ac:dyDescent="0.3">
      <c r="A1575" s="254" t="s">
        <v>37</v>
      </c>
      <c r="B1575" s="254">
        <v>1</v>
      </c>
      <c r="C1575" s="287" t="s">
        <v>904</v>
      </c>
      <c r="D1575" s="254"/>
      <c r="E1575" s="274" t="s">
        <v>2222</v>
      </c>
      <c r="F1575" s="229" t="s">
        <v>2223</v>
      </c>
      <c r="G1575" s="230">
        <v>46008</v>
      </c>
      <c r="H1575" s="144" t="s">
        <v>2224</v>
      </c>
      <c r="I1575" s="231">
        <v>46008</v>
      </c>
      <c r="J1575" s="232">
        <v>20139.509999999998</v>
      </c>
      <c r="K1575" s="270"/>
      <c r="L1575" s="270">
        <v>3694.26</v>
      </c>
      <c r="M1575" s="270"/>
      <c r="N1575" s="270">
        <f>+J1575+K1575+L1575-M1575</f>
        <v>23833.769999999997</v>
      </c>
      <c r="O1575" s="274" t="s">
        <v>708</v>
      </c>
      <c r="P1575" s="274" t="s">
        <v>709</v>
      </c>
      <c r="Q1575" s="144"/>
      <c r="R1575" s="144" t="s">
        <v>2225</v>
      </c>
    </row>
    <row r="1576" spans="1:18" outlineLevel="2" x14ac:dyDescent="0.3">
      <c r="A1576" s="233"/>
      <c r="B1576" s="233"/>
      <c r="C1576" s="234"/>
      <c r="D1576" s="235"/>
      <c r="E1576" s="236"/>
      <c r="F1576" s="235"/>
      <c r="G1576" s="237"/>
      <c r="H1576" s="238"/>
      <c r="I1576" s="239"/>
      <c r="J1576" s="240"/>
      <c r="K1576" s="241"/>
      <c r="L1576" s="241"/>
      <c r="M1576" s="241"/>
      <c r="N1576" s="241"/>
    </row>
    <row r="1577" spans="1:18" outlineLevel="2" x14ac:dyDescent="0.3">
      <c r="A1577" s="319" t="s">
        <v>132</v>
      </c>
      <c r="B1577" s="320"/>
      <c r="C1577" s="320"/>
      <c r="D1577" s="320"/>
      <c r="E1577" s="320"/>
      <c r="F1577" s="320"/>
      <c r="G1577" s="320"/>
      <c r="H1577" s="320"/>
      <c r="I1577" s="320"/>
      <c r="J1577" s="320"/>
      <c r="K1577" s="320"/>
      <c r="L1577" s="320"/>
      <c r="M1577" s="321"/>
      <c r="N1577" s="242">
        <f>SUM(N1575:N1575)</f>
        <v>23833.769999999997</v>
      </c>
    </row>
    <row r="1578" spans="1:18" outlineLevel="2" x14ac:dyDescent="0.3">
      <c r="A1578" s="266"/>
      <c r="B1578" s="266"/>
      <c r="C1578" s="271"/>
      <c r="D1578" s="266"/>
      <c r="E1578" s="266"/>
      <c r="F1578" s="266"/>
      <c r="G1578" s="266"/>
      <c r="H1578" s="266"/>
      <c r="I1578" s="266"/>
      <c r="J1578" s="267"/>
      <c r="K1578" s="267"/>
      <c r="L1578" s="267"/>
      <c r="M1578" s="267"/>
      <c r="N1578" s="252"/>
    </row>
    <row r="1579" spans="1:18" s="251" customFormat="1" outlineLevel="2" x14ac:dyDescent="0.3">
      <c r="B1579" s="251">
        <v>12357019</v>
      </c>
      <c r="C1579" s="304" t="s">
        <v>2226</v>
      </c>
      <c r="D1579" s="304"/>
      <c r="E1579" s="304"/>
      <c r="F1579" s="304"/>
      <c r="J1579" s="252"/>
      <c r="K1579" s="252"/>
      <c r="L1579" s="252"/>
      <c r="M1579" s="252"/>
      <c r="N1579" s="252"/>
    </row>
    <row r="1580" spans="1:18" outlineLevel="2" x14ac:dyDescent="0.3">
      <c r="A1580" s="266"/>
      <c r="B1580" s="266"/>
      <c r="C1580" s="271"/>
      <c r="D1580" s="266"/>
      <c r="E1580" s="266"/>
      <c r="F1580" s="266"/>
      <c r="G1580" s="266"/>
      <c r="H1580" s="266"/>
      <c r="I1580" s="266"/>
      <c r="J1580" s="267"/>
      <c r="K1580" s="267"/>
      <c r="L1580" s="267"/>
      <c r="M1580" s="267"/>
      <c r="N1580" s="252"/>
    </row>
    <row r="1581" spans="1:18" outlineLevel="2" x14ac:dyDescent="0.3">
      <c r="A1581" s="307" t="s">
        <v>24</v>
      </c>
      <c r="B1581" s="307" t="s">
        <v>25</v>
      </c>
      <c r="C1581" s="317" t="s">
        <v>612</v>
      </c>
      <c r="D1581" s="307" t="s">
        <v>613</v>
      </c>
      <c r="E1581" s="307" t="s">
        <v>27</v>
      </c>
      <c r="F1581" s="309" t="s">
        <v>28</v>
      </c>
      <c r="G1581" s="309"/>
      <c r="H1581" s="309" t="s">
        <v>614</v>
      </c>
      <c r="I1581" s="309"/>
      <c r="J1581" s="309"/>
      <c r="K1581" s="315" t="s">
        <v>615</v>
      </c>
      <c r="L1581" s="315" t="s">
        <v>616</v>
      </c>
      <c r="M1581" s="315" t="s">
        <v>617</v>
      </c>
      <c r="N1581" s="315" t="s">
        <v>618</v>
      </c>
      <c r="O1581" s="307" t="s">
        <v>619</v>
      </c>
      <c r="P1581" s="307" t="s">
        <v>36</v>
      </c>
      <c r="Q1581" s="309" t="s">
        <v>32</v>
      </c>
      <c r="R1581" s="309" t="s">
        <v>620</v>
      </c>
    </row>
    <row r="1582" spans="1:18" outlineLevel="2" x14ac:dyDescent="0.3">
      <c r="A1582" s="308"/>
      <c r="B1582" s="308"/>
      <c r="C1582" s="318"/>
      <c r="D1582" s="308"/>
      <c r="E1582" s="308"/>
      <c r="F1582" s="253" t="s">
        <v>33</v>
      </c>
      <c r="G1582" s="253" t="s">
        <v>34</v>
      </c>
      <c r="H1582" s="253" t="s">
        <v>33</v>
      </c>
      <c r="I1582" s="253" t="s">
        <v>34</v>
      </c>
      <c r="J1582" s="255" t="s">
        <v>35</v>
      </c>
      <c r="K1582" s="316"/>
      <c r="L1582" s="316"/>
      <c r="M1582" s="316"/>
      <c r="N1582" s="316"/>
      <c r="O1582" s="308"/>
      <c r="P1582" s="308"/>
      <c r="Q1582" s="309"/>
      <c r="R1582" s="309"/>
    </row>
    <row r="1583" spans="1:18" ht="41.4" outlineLevel="2" x14ac:dyDescent="0.3">
      <c r="A1583" s="254" t="s">
        <v>37</v>
      </c>
      <c r="B1583" s="254">
        <v>1</v>
      </c>
      <c r="C1583" s="287" t="s">
        <v>1102</v>
      </c>
      <c r="D1583" s="254"/>
      <c r="E1583" s="274" t="s">
        <v>2227</v>
      </c>
      <c r="F1583" s="229" t="s">
        <v>2228</v>
      </c>
      <c r="G1583" s="230">
        <v>46007</v>
      </c>
      <c r="H1583" s="144">
        <v>261</v>
      </c>
      <c r="I1583" s="231">
        <v>46004</v>
      </c>
      <c r="J1583" s="232">
        <v>263138.75</v>
      </c>
      <c r="K1583" s="270"/>
      <c r="L1583" s="270"/>
      <c r="M1583" s="270"/>
      <c r="N1583" s="270">
        <f>+J1583+K1583+L1583-M1583</f>
        <v>263138.75</v>
      </c>
      <c r="O1583" s="254" t="s">
        <v>708</v>
      </c>
      <c r="P1583" s="254" t="s">
        <v>709</v>
      </c>
      <c r="Q1583" s="253"/>
      <c r="R1583" s="253" t="s">
        <v>2225</v>
      </c>
    </row>
    <row r="1584" spans="1:18" outlineLevel="2" x14ac:dyDescent="0.3">
      <c r="A1584" s="233"/>
      <c r="B1584" s="233"/>
      <c r="C1584" s="234"/>
      <c r="D1584" s="235"/>
      <c r="E1584" s="236"/>
      <c r="F1584" s="235"/>
      <c r="G1584" s="237"/>
      <c r="H1584" s="238"/>
      <c r="I1584" s="239"/>
      <c r="J1584" s="240"/>
      <c r="K1584" s="241"/>
      <c r="L1584" s="241"/>
      <c r="M1584" s="241"/>
      <c r="N1584" s="241"/>
    </row>
    <row r="1585" spans="1:18" outlineLevel="2" x14ac:dyDescent="0.3">
      <c r="A1585" s="319" t="s">
        <v>132</v>
      </c>
      <c r="B1585" s="320"/>
      <c r="C1585" s="320"/>
      <c r="D1585" s="320"/>
      <c r="E1585" s="320"/>
      <c r="F1585" s="320"/>
      <c r="G1585" s="320"/>
      <c r="H1585" s="320"/>
      <c r="I1585" s="320"/>
      <c r="J1585" s="320"/>
      <c r="K1585" s="320"/>
      <c r="L1585" s="320"/>
      <c r="M1585" s="321"/>
      <c r="N1585" s="242">
        <f>SUM(N1583:N1583)</f>
        <v>263138.75</v>
      </c>
    </row>
    <row r="1586" spans="1:18" outlineLevel="1" x14ac:dyDescent="0.3">
      <c r="A1586" s="266"/>
      <c r="B1586" s="266"/>
      <c r="C1586" s="266"/>
      <c r="D1586" s="266"/>
      <c r="E1586" s="266"/>
      <c r="F1586" s="266"/>
      <c r="G1586" s="266"/>
      <c r="H1586" s="266"/>
      <c r="I1586" s="266"/>
      <c r="J1586" s="267"/>
      <c r="K1586" s="267"/>
      <c r="L1586" s="267"/>
      <c r="M1586" s="267"/>
      <c r="N1586" s="252"/>
    </row>
    <row r="1587" spans="1:18" outlineLevel="1" x14ac:dyDescent="0.3">
      <c r="A1587" s="313" t="s">
        <v>2229</v>
      </c>
      <c r="B1587" s="314"/>
      <c r="C1587" s="314"/>
      <c r="D1587" s="314"/>
      <c r="E1587" s="314"/>
      <c r="F1587" s="314"/>
      <c r="G1587" s="314"/>
      <c r="H1587" s="314"/>
      <c r="I1587" s="314"/>
      <c r="J1587" s="314"/>
      <c r="K1587" s="314"/>
      <c r="L1587" s="314"/>
      <c r="M1587" s="314"/>
      <c r="N1587" s="277">
        <f>+N1577+N1585</f>
        <v>286972.52</v>
      </c>
    </row>
    <row r="1588" spans="1:18" outlineLevel="1" x14ac:dyDescent="0.3">
      <c r="A1588" s="266"/>
      <c r="B1588" s="266"/>
      <c r="C1588" s="271"/>
      <c r="D1588" s="266"/>
      <c r="E1588" s="266"/>
      <c r="F1588" s="266"/>
      <c r="G1588" s="266"/>
      <c r="H1588" s="266"/>
      <c r="I1588" s="266"/>
      <c r="J1588" s="267"/>
      <c r="K1588" s="267"/>
      <c r="L1588" s="267"/>
      <c r="M1588" s="267"/>
      <c r="N1588" s="252"/>
    </row>
    <row r="1589" spans="1:18" outlineLevel="1" x14ac:dyDescent="0.3">
      <c r="A1589" s="244" t="s">
        <v>2230</v>
      </c>
      <c r="B1589" s="245" t="s">
        <v>605</v>
      </c>
      <c r="C1589" s="246"/>
      <c r="D1589" s="247"/>
      <c r="E1589" s="247"/>
      <c r="F1589" s="247"/>
      <c r="G1589" s="247"/>
      <c r="H1589" s="247"/>
      <c r="I1589" s="247"/>
      <c r="J1589" s="248"/>
      <c r="K1589" s="248"/>
      <c r="L1589" s="248"/>
      <c r="M1589" s="248"/>
      <c r="N1589" s="249"/>
      <c r="O1589" s="250"/>
      <c r="P1589" s="250"/>
      <c r="Q1589" s="250"/>
      <c r="R1589" s="250"/>
    </row>
    <row r="1590" spans="1:18" outlineLevel="1" x14ac:dyDescent="0.3">
      <c r="A1590" s="266"/>
      <c r="B1590" s="266"/>
      <c r="C1590" s="271"/>
      <c r="D1590" s="266"/>
      <c r="E1590" s="266"/>
      <c r="F1590" s="266"/>
      <c r="G1590" s="266"/>
      <c r="H1590" s="266"/>
      <c r="I1590" s="266"/>
      <c r="J1590" s="267"/>
      <c r="K1590" s="267"/>
      <c r="L1590" s="267"/>
      <c r="M1590" s="267"/>
      <c r="N1590" s="252"/>
    </row>
    <row r="1591" spans="1:18" s="251" customFormat="1" outlineLevel="2" x14ac:dyDescent="0.3">
      <c r="A1591" s="251" t="s">
        <v>703</v>
      </c>
      <c r="B1591" s="251">
        <v>12359001</v>
      </c>
      <c r="C1591" s="304" t="s">
        <v>2231</v>
      </c>
      <c r="D1591" s="304"/>
      <c r="E1591" s="304"/>
      <c r="F1591" s="304"/>
      <c r="J1591" s="252"/>
      <c r="K1591" s="252"/>
      <c r="L1591" s="252"/>
      <c r="M1591" s="252"/>
      <c r="N1591" s="252"/>
    </row>
    <row r="1592" spans="1:18" s="251" customFormat="1" outlineLevel="2" x14ac:dyDescent="0.3">
      <c r="C1592" s="215"/>
      <c r="D1592" s="215"/>
      <c r="E1592" s="215"/>
      <c r="F1592" s="215"/>
      <c r="J1592" s="252"/>
      <c r="K1592" s="252"/>
      <c r="L1592" s="252"/>
      <c r="M1592" s="252"/>
      <c r="N1592" s="252"/>
    </row>
    <row r="1593" spans="1:18" outlineLevel="2" x14ac:dyDescent="0.3">
      <c r="A1593" s="307" t="s">
        <v>24</v>
      </c>
      <c r="B1593" s="307" t="s">
        <v>25</v>
      </c>
      <c r="C1593" s="317" t="s">
        <v>612</v>
      </c>
      <c r="D1593" s="307" t="s">
        <v>613</v>
      </c>
      <c r="E1593" s="307" t="s">
        <v>27</v>
      </c>
      <c r="F1593" s="309" t="s">
        <v>28</v>
      </c>
      <c r="G1593" s="309"/>
      <c r="H1593" s="309" t="s">
        <v>614</v>
      </c>
      <c r="I1593" s="309"/>
      <c r="J1593" s="309"/>
      <c r="K1593" s="315" t="s">
        <v>615</v>
      </c>
      <c r="L1593" s="315" t="s">
        <v>616</v>
      </c>
      <c r="M1593" s="315" t="s">
        <v>617</v>
      </c>
      <c r="N1593" s="315" t="s">
        <v>618</v>
      </c>
      <c r="O1593" s="307" t="s">
        <v>619</v>
      </c>
      <c r="P1593" s="307" t="s">
        <v>36</v>
      </c>
      <c r="Q1593" s="309" t="s">
        <v>32</v>
      </c>
      <c r="R1593" s="309" t="s">
        <v>620</v>
      </c>
    </row>
    <row r="1594" spans="1:18" outlineLevel="2" x14ac:dyDescent="0.3">
      <c r="A1594" s="308"/>
      <c r="B1594" s="308"/>
      <c r="C1594" s="318"/>
      <c r="D1594" s="308"/>
      <c r="E1594" s="308"/>
      <c r="F1594" s="253" t="s">
        <v>33</v>
      </c>
      <c r="G1594" s="253" t="s">
        <v>34</v>
      </c>
      <c r="H1594" s="253" t="s">
        <v>33</v>
      </c>
      <c r="I1594" s="253" t="s">
        <v>34</v>
      </c>
      <c r="J1594" s="255" t="s">
        <v>35</v>
      </c>
      <c r="K1594" s="316"/>
      <c r="L1594" s="316"/>
      <c r="M1594" s="316"/>
      <c r="N1594" s="316"/>
      <c r="O1594" s="308"/>
      <c r="P1594" s="308"/>
      <c r="Q1594" s="309"/>
      <c r="R1594" s="309"/>
    </row>
    <row r="1595" spans="1:18" ht="27.75" customHeight="1" outlineLevel="2" x14ac:dyDescent="0.3">
      <c r="A1595" s="254" t="s">
        <v>37</v>
      </c>
      <c r="B1595" s="254">
        <v>1</v>
      </c>
      <c r="C1595" s="273" t="s">
        <v>904</v>
      </c>
      <c r="D1595" s="273"/>
      <c r="E1595" s="269" t="s">
        <v>1661</v>
      </c>
      <c r="F1595" s="229" t="s">
        <v>2232</v>
      </c>
      <c r="G1595" s="230">
        <v>45799</v>
      </c>
      <c r="H1595" s="144">
        <v>45</v>
      </c>
      <c r="I1595" s="231">
        <v>45780</v>
      </c>
      <c r="J1595" s="232">
        <v>214856.05</v>
      </c>
      <c r="K1595" s="270"/>
      <c r="L1595" s="270">
        <v>930.11</v>
      </c>
      <c r="M1595" s="270"/>
      <c r="N1595" s="270">
        <f t="shared" ref="N1595:N1599" si="116">+J1595+K1595+L1595-M1595</f>
        <v>215786.15999999997</v>
      </c>
      <c r="O1595" s="254" t="s">
        <v>708</v>
      </c>
      <c r="P1595" s="254" t="s">
        <v>709</v>
      </c>
      <c r="Q1595" s="253"/>
      <c r="R1595" s="228" t="s">
        <v>2233</v>
      </c>
    </row>
    <row r="1596" spans="1:18" ht="15.6" customHeight="1" outlineLevel="2" x14ac:dyDescent="0.3">
      <c r="A1596" s="254"/>
      <c r="B1596" s="254"/>
      <c r="C1596" s="273" t="s">
        <v>908</v>
      </c>
      <c r="D1596" s="273"/>
      <c r="E1596" s="269" t="s">
        <v>1661</v>
      </c>
      <c r="F1596" s="229" t="s">
        <v>2234</v>
      </c>
      <c r="G1596" s="230">
        <v>45799</v>
      </c>
      <c r="H1596" s="144">
        <v>46</v>
      </c>
      <c r="I1596" s="231">
        <v>45790</v>
      </c>
      <c r="J1596" s="232">
        <v>283516.37</v>
      </c>
      <c r="K1596" s="270"/>
      <c r="L1596" s="270">
        <v>2402.1</v>
      </c>
      <c r="M1596" s="270"/>
      <c r="N1596" s="270">
        <f t="shared" si="116"/>
        <v>285918.46999999997</v>
      </c>
      <c r="O1596" s="254"/>
      <c r="P1596" s="254"/>
      <c r="Q1596" s="253"/>
      <c r="R1596" s="228" t="s">
        <v>2235</v>
      </c>
    </row>
    <row r="1597" spans="1:18" ht="15.6" customHeight="1" outlineLevel="2" x14ac:dyDescent="0.3">
      <c r="A1597" s="254"/>
      <c r="B1597" s="254"/>
      <c r="C1597" s="273" t="s">
        <v>912</v>
      </c>
      <c r="D1597" s="273"/>
      <c r="E1597" s="269" t="s">
        <v>1661</v>
      </c>
      <c r="F1597" s="229" t="s">
        <v>2236</v>
      </c>
      <c r="G1597" s="230">
        <v>45846</v>
      </c>
      <c r="H1597" s="144">
        <v>50</v>
      </c>
      <c r="I1597" s="231">
        <v>45840</v>
      </c>
      <c r="J1597" s="232">
        <v>301994.8</v>
      </c>
      <c r="K1597" s="270"/>
      <c r="L1597" s="270">
        <v>2565</v>
      </c>
      <c r="M1597" s="270">
        <v>1169.69</v>
      </c>
      <c r="N1597" s="270">
        <f t="shared" si="116"/>
        <v>303390.11</v>
      </c>
      <c r="O1597" s="254"/>
      <c r="P1597" s="254"/>
      <c r="Q1597" s="253"/>
      <c r="R1597" s="228" t="s">
        <v>2237</v>
      </c>
    </row>
    <row r="1598" spans="1:18" ht="15.6" customHeight="1" outlineLevel="2" x14ac:dyDescent="0.3">
      <c r="A1598" s="254"/>
      <c r="B1598" s="254"/>
      <c r="C1598" s="273" t="s">
        <v>916</v>
      </c>
      <c r="D1598" s="273"/>
      <c r="E1598" s="269" t="s">
        <v>1661</v>
      </c>
      <c r="F1598" s="229" t="s">
        <v>2238</v>
      </c>
      <c r="G1598" s="230">
        <v>45918</v>
      </c>
      <c r="H1598" s="144">
        <v>55</v>
      </c>
      <c r="I1598" s="231">
        <v>45908</v>
      </c>
      <c r="J1598" s="232">
        <v>158371.16</v>
      </c>
      <c r="K1598" s="270">
        <v>2789.84</v>
      </c>
      <c r="L1598" s="270">
        <v>692.22</v>
      </c>
      <c r="M1598" s="270">
        <v>1257.28</v>
      </c>
      <c r="N1598" s="270">
        <f t="shared" si="116"/>
        <v>160595.94</v>
      </c>
      <c r="O1598" s="254"/>
      <c r="P1598" s="254"/>
      <c r="Q1598" s="253"/>
      <c r="R1598" s="228" t="s">
        <v>2239</v>
      </c>
    </row>
    <row r="1599" spans="1:18" ht="15.6" customHeight="1" outlineLevel="2" x14ac:dyDescent="0.3">
      <c r="A1599" s="254"/>
      <c r="B1599" s="254"/>
      <c r="C1599" s="273" t="s">
        <v>920</v>
      </c>
      <c r="D1599" s="273"/>
      <c r="E1599" s="269" t="s">
        <v>1661</v>
      </c>
      <c r="F1599" s="229" t="s">
        <v>2240</v>
      </c>
      <c r="G1599" s="230">
        <v>45954</v>
      </c>
      <c r="H1599" s="144">
        <v>56</v>
      </c>
      <c r="I1599" s="231">
        <v>45922</v>
      </c>
      <c r="J1599" s="232">
        <v>220243.15</v>
      </c>
      <c r="K1599" s="270"/>
      <c r="L1599" s="270">
        <v>941.36</v>
      </c>
      <c r="M1599" s="270">
        <v>2789.84</v>
      </c>
      <c r="N1599" s="270">
        <f t="shared" si="116"/>
        <v>218394.66999999998</v>
      </c>
      <c r="O1599" s="254"/>
      <c r="P1599" s="254"/>
      <c r="Q1599" s="253"/>
      <c r="R1599" s="228" t="s">
        <v>2241</v>
      </c>
    </row>
    <row r="1600" spans="1:18" ht="15.6" customHeight="1" outlineLevel="2" x14ac:dyDescent="0.3">
      <c r="A1600" s="254"/>
      <c r="B1600" s="254"/>
      <c r="C1600" s="273" t="s">
        <v>2242</v>
      </c>
      <c r="D1600" s="273"/>
      <c r="E1600" s="269" t="s">
        <v>1661</v>
      </c>
      <c r="F1600" s="229" t="s">
        <v>2243</v>
      </c>
      <c r="G1600" s="230">
        <v>45960</v>
      </c>
      <c r="H1600" s="144">
        <v>64</v>
      </c>
      <c r="I1600" s="231">
        <v>45939</v>
      </c>
      <c r="J1600" s="232">
        <v>283222.15999999997</v>
      </c>
      <c r="K1600" s="270"/>
      <c r="L1600" s="270">
        <v>1226.07</v>
      </c>
      <c r="M1600" s="270"/>
      <c r="N1600" s="270">
        <f>+J1600+K1600+L1600-M1600</f>
        <v>284448.23</v>
      </c>
      <c r="O1600" s="254"/>
      <c r="P1600" s="254"/>
      <c r="Q1600" s="253"/>
      <c r="R1600" s="228" t="s">
        <v>2244</v>
      </c>
    </row>
    <row r="1601" spans="1:18" outlineLevel="2" x14ac:dyDescent="0.3">
      <c r="A1601" s="288"/>
      <c r="B1601" s="233"/>
      <c r="C1601" s="289"/>
      <c r="D1601" s="289"/>
      <c r="E1601" s="236"/>
      <c r="F1601" s="235"/>
      <c r="G1601" s="237"/>
      <c r="H1601" s="238"/>
      <c r="I1601" s="239"/>
      <c r="J1601" s="240"/>
      <c r="K1601" s="241"/>
      <c r="L1601" s="241"/>
      <c r="M1601" s="290"/>
      <c r="N1601" s="270"/>
      <c r="O1601" s="251"/>
      <c r="P1601" s="251"/>
      <c r="Q1601" s="251"/>
    </row>
    <row r="1602" spans="1:18" outlineLevel="2" x14ac:dyDescent="0.3">
      <c r="A1602" s="310" t="s">
        <v>132</v>
      </c>
      <c r="B1602" s="311"/>
      <c r="C1602" s="311"/>
      <c r="D1602" s="311"/>
      <c r="E1602" s="311"/>
      <c r="F1602" s="311"/>
      <c r="G1602" s="311"/>
      <c r="H1602" s="311"/>
      <c r="I1602" s="311"/>
      <c r="J1602" s="311"/>
      <c r="K1602" s="311"/>
      <c r="L1602" s="311"/>
      <c r="M1602" s="312"/>
      <c r="N1602" s="255">
        <f>SUM(N1595:N1600)</f>
        <v>1468533.5799999998</v>
      </c>
    </row>
    <row r="1603" spans="1:18" outlineLevel="2" x14ac:dyDescent="0.3">
      <c r="A1603" s="266"/>
      <c r="B1603" s="266"/>
      <c r="C1603" s="271"/>
      <c r="D1603" s="266"/>
      <c r="E1603" s="266"/>
      <c r="F1603" s="266"/>
      <c r="G1603" s="266"/>
      <c r="H1603" s="266"/>
      <c r="I1603" s="266"/>
      <c r="J1603" s="267"/>
      <c r="K1603" s="267"/>
      <c r="L1603" s="267"/>
      <c r="M1603" s="267"/>
      <c r="N1603" s="252"/>
    </row>
    <row r="1604" spans="1:18" outlineLevel="2" x14ac:dyDescent="0.3">
      <c r="A1604" s="251"/>
      <c r="B1604" s="266"/>
      <c r="D1604" s="251"/>
      <c r="F1604" s="251"/>
    </row>
    <row r="1605" spans="1:18" s="251" customFormat="1" outlineLevel="2" x14ac:dyDescent="0.3">
      <c r="A1605" s="251" t="s">
        <v>703</v>
      </c>
      <c r="B1605" s="251">
        <v>12359003</v>
      </c>
      <c r="C1605" s="304" t="s">
        <v>2245</v>
      </c>
      <c r="D1605" s="304"/>
      <c r="E1605" s="304"/>
      <c r="F1605" s="304"/>
      <c r="J1605" s="252"/>
      <c r="K1605" s="252"/>
      <c r="L1605" s="252"/>
      <c r="M1605" s="252"/>
      <c r="N1605" s="252"/>
    </row>
    <row r="1606" spans="1:18" s="251" customFormat="1" outlineLevel="2" x14ac:dyDescent="0.3">
      <c r="C1606" s="215"/>
      <c r="D1606" s="215"/>
      <c r="E1606" s="215"/>
      <c r="F1606" s="215"/>
      <c r="J1606" s="252"/>
      <c r="K1606" s="252"/>
      <c r="L1606" s="252"/>
      <c r="M1606" s="252"/>
      <c r="N1606" s="252"/>
    </row>
    <row r="1607" spans="1:18" outlineLevel="2" x14ac:dyDescent="0.3">
      <c r="A1607" s="307" t="s">
        <v>24</v>
      </c>
      <c r="B1607" s="307" t="s">
        <v>25</v>
      </c>
      <c r="C1607" s="317" t="s">
        <v>612</v>
      </c>
      <c r="D1607" s="307" t="s">
        <v>613</v>
      </c>
      <c r="E1607" s="307" t="s">
        <v>27</v>
      </c>
      <c r="F1607" s="309" t="s">
        <v>28</v>
      </c>
      <c r="G1607" s="309"/>
      <c r="H1607" s="309" t="s">
        <v>614</v>
      </c>
      <c r="I1607" s="309"/>
      <c r="J1607" s="309"/>
      <c r="K1607" s="315" t="s">
        <v>615</v>
      </c>
      <c r="L1607" s="315" t="s">
        <v>616</v>
      </c>
      <c r="M1607" s="315" t="s">
        <v>617</v>
      </c>
      <c r="N1607" s="315" t="s">
        <v>618</v>
      </c>
      <c r="O1607" s="307" t="s">
        <v>619</v>
      </c>
      <c r="P1607" s="307" t="s">
        <v>36</v>
      </c>
      <c r="Q1607" s="309" t="s">
        <v>32</v>
      </c>
      <c r="R1607" s="309" t="s">
        <v>620</v>
      </c>
    </row>
    <row r="1608" spans="1:18" outlineLevel="2" x14ac:dyDescent="0.3">
      <c r="A1608" s="308"/>
      <c r="B1608" s="308"/>
      <c r="C1608" s="318"/>
      <c r="D1608" s="308"/>
      <c r="E1608" s="308"/>
      <c r="F1608" s="253" t="s">
        <v>33</v>
      </c>
      <c r="G1608" s="253" t="s">
        <v>34</v>
      </c>
      <c r="H1608" s="253" t="s">
        <v>33</v>
      </c>
      <c r="I1608" s="253" t="s">
        <v>34</v>
      </c>
      <c r="J1608" s="255" t="s">
        <v>35</v>
      </c>
      <c r="K1608" s="316"/>
      <c r="L1608" s="316"/>
      <c r="M1608" s="316"/>
      <c r="N1608" s="316"/>
      <c r="O1608" s="308"/>
      <c r="P1608" s="308"/>
      <c r="Q1608" s="309"/>
      <c r="R1608" s="309"/>
    </row>
    <row r="1609" spans="1:18" ht="27.6" outlineLevel="2" x14ac:dyDescent="0.3">
      <c r="A1609" s="254" t="s">
        <v>37</v>
      </c>
      <c r="B1609" s="254">
        <v>1</v>
      </c>
      <c r="C1609" s="273" t="s">
        <v>904</v>
      </c>
      <c r="D1609" s="273"/>
      <c r="E1609" s="269" t="s">
        <v>2246</v>
      </c>
      <c r="F1609" s="261" t="s">
        <v>2247</v>
      </c>
      <c r="G1609" s="230">
        <v>45952</v>
      </c>
      <c r="H1609" s="144">
        <v>592</v>
      </c>
      <c r="I1609" s="231">
        <v>45931</v>
      </c>
      <c r="J1609" s="232">
        <v>370420.88</v>
      </c>
      <c r="K1609" s="270">
        <v>1659.17</v>
      </c>
      <c r="L1609" s="270">
        <v>1610.74</v>
      </c>
      <c r="M1609" s="270"/>
      <c r="N1609" s="270">
        <f t="shared" ref="N1609:N1611" si="117">+J1609+K1609+L1609-M1609</f>
        <v>373690.79</v>
      </c>
      <c r="O1609" s="274" t="s">
        <v>708</v>
      </c>
      <c r="P1609" s="274" t="s">
        <v>709</v>
      </c>
      <c r="Q1609" s="144"/>
      <c r="R1609" s="144" t="s">
        <v>2248</v>
      </c>
    </row>
    <row r="1610" spans="1:18" ht="27.6" outlineLevel="2" x14ac:dyDescent="0.3">
      <c r="A1610" s="254"/>
      <c r="B1610" s="254"/>
      <c r="C1610" s="273" t="s">
        <v>908</v>
      </c>
      <c r="D1610" s="273"/>
      <c r="E1610" s="269" t="s">
        <v>2246</v>
      </c>
      <c r="F1610" s="229" t="s">
        <v>2249</v>
      </c>
      <c r="G1610" s="230">
        <v>45982</v>
      </c>
      <c r="H1610" s="144">
        <v>604</v>
      </c>
      <c r="I1610" s="231">
        <v>45964</v>
      </c>
      <c r="J1610" s="232">
        <v>330442.84999999998</v>
      </c>
      <c r="K1610" s="270">
        <v>3425.16</v>
      </c>
      <c r="L1610" s="270">
        <v>1438.13</v>
      </c>
      <c r="M1610" s="270">
        <v>1659.17</v>
      </c>
      <c r="N1610" s="270">
        <f t="shared" si="117"/>
        <v>333646.96999999997</v>
      </c>
      <c r="O1610" s="274"/>
      <c r="P1610" s="274"/>
      <c r="Q1610" s="144"/>
      <c r="R1610" s="144" t="s">
        <v>2250</v>
      </c>
    </row>
    <row r="1611" spans="1:18" ht="27.6" outlineLevel="2" x14ac:dyDescent="0.3">
      <c r="A1611" s="254"/>
      <c r="B1611" s="254"/>
      <c r="C1611" s="273" t="s">
        <v>912</v>
      </c>
      <c r="D1611" s="273"/>
      <c r="E1611" s="269" t="s">
        <v>2246</v>
      </c>
      <c r="F1611" s="229" t="s">
        <v>2251</v>
      </c>
      <c r="G1611" s="230">
        <v>46008</v>
      </c>
      <c r="H1611" s="144">
        <v>630</v>
      </c>
      <c r="I1611" s="231">
        <v>46007</v>
      </c>
      <c r="J1611" s="232">
        <v>373602.19</v>
      </c>
      <c r="K1611" s="270">
        <v>4802.1899999999996</v>
      </c>
      <c r="L1611" s="270">
        <v>1623.29</v>
      </c>
      <c r="M1611" s="270">
        <v>3425.16</v>
      </c>
      <c r="N1611" s="270">
        <f t="shared" si="117"/>
        <v>376602.51</v>
      </c>
      <c r="O1611" s="274"/>
      <c r="P1611" s="274"/>
      <c r="Q1611" s="144"/>
      <c r="R1611" s="144" t="s">
        <v>2252</v>
      </c>
    </row>
    <row r="1612" spans="1:18" ht="27.6" outlineLevel="2" x14ac:dyDescent="0.3">
      <c r="A1612" s="254"/>
      <c r="B1612" s="254"/>
      <c r="C1612" s="273" t="s">
        <v>916</v>
      </c>
      <c r="D1612" s="273"/>
      <c r="E1612" s="269" t="s">
        <v>2246</v>
      </c>
      <c r="F1612" s="229" t="s">
        <v>2253</v>
      </c>
      <c r="G1612" s="230">
        <v>46008</v>
      </c>
      <c r="H1612" s="144">
        <v>631</v>
      </c>
      <c r="I1612" s="231">
        <v>46007</v>
      </c>
      <c r="J1612" s="232">
        <v>366065.49</v>
      </c>
      <c r="K1612" s="270">
        <v>6088.33</v>
      </c>
      <c r="L1612" s="270">
        <v>1590.27</v>
      </c>
      <c r="M1612" s="270">
        <v>4802.1899999999996</v>
      </c>
      <c r="N1612" s="270">
        <f>+J1612+K1612+L1612-M1612</f>
        <v>368941.9</v>
      </c>
      <c r="O1612" s="274"/>
      <c r="P1612" s="274"/>
      <c r="Q1612" s="144"/>
      <c r="R1612" s="144" t="s">
        <v>2225</v>
      </c>
    </row>
    <row r="1613" spans="1:18" outlineLevel="2" x14ac:dyDescent="0.3">
      <c r="A1613" s="288"/>
      <c r="B1613" s="233"/>
      <c r="C1613" s="289"/>
      <c r="D1613" s="289"/>
      <c r="E1613" s="236"/>
      <c r="F1613" s="235"/>
      <c r="G1613" s="237"/>
      <c r="H1613" s="238"/>
      <c r="I1613" s="239"/>
      <c r="J1613" s="240"/>
      <c r="K1613" s="241"/>
      <c r="L1613" s="241"/>
      <c r="M1613" s="290"/>
      <c r="N1613" s="270"/>
    </row>
    <row r="1614" spans="1:18" outlineLevel="2" x14ac:dyDescent="0.3">
      <c r="A1614" s="310" t="s">
        <v>132</v>
      </c>
      <c r="B1614" s="311"/>
      <c r="C1614" s="311"/>
      <c r="D1614" s="311"/>
      <c r="E1614" s="311"/>
      <c r="F1614" s="311"/>
      <c r="G1614" s="311"/>
      <c r="H1614" s="311"/>
      <c r="I1614" s="311"/>
      <c r="J1614" s="311"/>
      <c r="K1614" s="311"/>
      <c r="L1614" s="311"/>
      <c r="M1614" s="312"/>
      <c r="N1614" s="255">
        <f>SUM(N1609:N1612)</f>
        <v>1452882.17</v>
      </c>
    </row>
    <row r="1615" spans="1:18" outlineLevel="1" x14ac:dyDescent="0.3">
      <c r="A1615" s="266"/>
      <c r="B1615" s="266"/>
      <c r="C1615" s="266"/>
      <c r="D1615" s="266"/>
      <c r="E1615" s="266"/>
      <c r="F1615" s="266"/>
      <c r="G1615" s="266"/>
      <c r="H1615" s="266"/>
      <c r="I1615" s="266"/>
      <c r="J1615" s="267"/>
      <c r="K1615" s="267"/>
      <c r="L1615" s="267"/>
      <c r="M1615" s="267"/>
      <c r="N1615" s="252"/>
    </row>
    <row r="1616" spans="1:18" outlineLevel="1" x14ac:dyDescent="0.3">
      <c r="A1616" s="313" t="s">
        <v>2254</v>
      </c>
      <c r="B1616" s="314"/>
      <c r="C1616" s="314"/>
      <c r="D1616" s="314"/>
      <c r="E1616" s="314"/>
      <c r="F1616" s="314"/>
      <c r="G1616" s="314"/>
      <c r="H1616" s="314"/>
      <c r="I1616" s="314"/>
      <c r="J1616" s="314"/>
      <c r="K1616" s="314"/>
      <c r="L1616" s="314"/>
      <c r="M1616" s="314"/>
      <c r="N1616" s="277">
        <f>+N1602+N1614</f>
        <v>2921415.75</v>
      </c>
    </row>
    <row r="1617" spans="1:18" outlineLevel="1" x14ac:dyDescent="0.3">
      <c r="A1617" s="266"/>
      <c r="B1617" s="266"/>
      <c r="C1617" s="271"/>
      <c r="D1617" s="266"/>
      <c r="E1617" s="266"/>
      <c r="F1617" s="266"/>
      <c r="G1617" s="266"/>
      <c r="H1617" s="266"/>
      <c r="I1617" s="266"/>
      <c r="J1617" s="267"/>
      <c r="K1617" s="267"/>
      <c r="L1617" s="267"/>
      <c r="M1617" s="267"/>
      <c r="N1617" s="252"/>
    </row>
    <row r="1618" spans="1:18" outlineLevel="1" x14ac:dyDescent="0.3">
      <c r="A1618" s="266"/>
      <c r="B1618" s="266"/>
      <c r="C1618" s="271"/>
      <c r="D1618" s="266"/>
      <c r="E1618" s="266"/>
      <c r="F1618" s="266"/>
      <c r="G1618" s="266"/>
      <c r="H1618" s="266"/>
      <c r="I1618" s="266"/>
      <c r="J1618" s="267"/>
      <c r="K1618" s="267"/>
      <c r="L1618" s="267"/>
      <c r="M1618" s="267"/>
      <c r="N1618" s="252"/>
    </row>
    <row r="1619" spans="1:18" x14ac:dyDescent="0.3">
      <c r="A1619" s="302" t="s">
        <v>2255</v>
      </c>
      <c r="B1619" s="303"/>
      <c r="C1619" s="303"/>
      <c r="D1619" s="303"/>
      <c r="E1619" s="303"/>
      <c r="F1619" s="303"/>
      <c r="G1619" s="303"/>
      <c r="H1619" s="303"/>
      <c r="I1619" s="303"/>
      <c r="J1619" s="303"/>
      <c r="K1619" s="303"/>
      <c r="L1619" s="303"/>
      <c r="M1619" s="303"/>
      <c r="N1619" s="243">
        <f>+N1616+N1587+N1567+N1542+N638</f>
        <v>703019178.99000001</v>
      </c>
      <c r="O1619" s="222"/>
      <c r="P1619" s="222"/>
      <c r="Q1619" s="222"/>
      <c r="R1619" s="222"/>
    </row>
    <row r="1620" spans="1:18" x14ac:dyDescent="0.3">
      <c r="A1620" s="266"/>
      <c r="B1620" s="266"/>
      <c r="C1620" s="271"/>
      <c r="D1620" s="266"/>
      <c r="E1620" s="266"/>
      <c r="F1620" s="266"/>
      <c r="G1620" s="266"/>
      <c r="H1620" s="266"/>
      <c r="I1620" s="266"/>
      <c r="J1620" s="267"/>
      <c r="K1620" s="267"/>
      <c r="L1620" s="267"/>
      <c r="M1620" s="267"/>
      <c r="N1620" s="252"/>
    </row>
    <row r="1621" spans="1:18" s="296" customFormat="1" ht="29.4" customHeight="1" x14ac:dyDescent="0.3">
      <c r="A1621" s="291"/>
      <c r="B1621" s="291"/>
      <c r="C1621" s="292"/>
      <c r="D1621" s="291"/>
      <c r="E1621" s="291"/>
      <c r="F1621" s="291"/>
      <c r="G1621" s="291"/>
      <c r="H1621" s="291"/>
      <c r="I1621" s="291"/>
      <c r="J1621" s="293"/>
      <c r="K1621" s="293"/>
      <c r="L1621" s="293"/>
      <c r="M1621" s="294" t="s">
        <v>2256</v>
      </c>
      <c r="N1621" s="295">
        <f>+N1619+N51</f>
        <v>753968522.28999996</v>
      </c>
    </row>
    <row r="1622" spans="1:18" x14ac:dyDescent="0.3">
      <c r="A1622" s="266"/>
      <c r="B1622" s="266"/>
      <c r="C1622" s="271"/>
      <c r="D1622" s="266"/>
      <c r="E1622" s="266"/>
      <c r="F1622" s="266"/>
      <c r="G1622" s="266"/>
      <c r="H1622" s="266"/>
      <c r="I1622" s="266"/>
      <c r="J1622" s="267"/>
      <c r="K1622" s="267"/>
      <c r="L1622" s="267"/>
      <c r="M1622" s="267"/>
      <c r="N1622" s="252"/>
    </row>
    <row r="1623" spans="1:18" x14ac:dyDescent="0.3">
      <c r="A1623" s="304" t="s">
        <v>2257</v>
      </c>
      <c r="B1623" s="304"/>
      <c r="C1623" s="304"/>
      <c r="D1623" s="297">
        <v>3594957540.73</v>
      </c>
      <c r="N1623" s="252"/>
    </row>
    <row r="1624" spans="1:18" x14ac:dyDescent="0.3">
      <c r="A1624" s="304" t="s">
        <v>2258</v>
      </c>
      <c r="B1624" s="304"/>
      <c r="C1624" s="304"/>
      <c r="D1624" s="298">
        <f>+D1625-D1623</f>
        <v>753968522.29000044</v>
      </c>
      <c r="E1624" s="305"/>
      <c r="F1624" s="305"/>
      <c r="G1624" s="305"/>
      <c r="H1624" s="305"/>
      <c r="I1624" s="305"/>
      <c r="J1624" s="305"/>
      <c r="K1624" s="305"/>
      <c r="L1624" s="305"/>
      <c r="M1624" s="305"/>
      <c r="N1624" s="268"/>
    </row>
    <row r="1625" spans="1:18" x14ac:dyDescent="0.3">
      <c r="A1625" s="304" t="s">
        <v>2259</v>
      </c>
      <c r="B1625" s="304"/>
      <c r="C1625" s="304"/>
      <c r="D1625" s="297">
        <v>4348926063.0200005</v>
      </c>
      <c r="E1625" s="250"/>
      <c r="F1625" s="250"/>
      <c r="G1625" s="250"/>
      <c r="H1625" s="250"/>
      <c r="I1625" s="250"/>
      <c r="J1625" s="299"/>
      <c r="K1625" s="299"/>
      <c r="L1625" s="299"/>
      <c r="M1625" s="299"/>
      <c r="N1625" s="268"/>
    </row>
    <row r="1627" spans="1:18" x14ac:dyDescent="0.3">
      <c r="A1627" s="300" t="s">
        <v>606</v>
      </c>
      <c r="B1627" s="300"/>
      <c r="C1627" s="300"/>
      <c r="D1627" s="300"/>
      <c r="E1627" s="300"/>
      <c r="F1627" s="300"/>
    </row>
    <row r="1628" spans="1:18" x14ac:dyDescent="0.3">
      <c r="A1628" s="301" t="s">
        <v>607</v>
      </c>
      <c r="B1628" s="301"/>
      <c r="C1628" s="301"/>
      <c r="D1628" s="301"/>
      <c r="E1628" s="301"/>
      <c r="F1628" s="301"/>
    </row>
    <row r="1630" spans="1:18" x14ac:dyDescent="0.3">
      <c r="A1630" s="306"/>
      <c r="B1630" s="306"/>
      <c r="C1630" s="306"/>
      <c r="D1630" s="306"/>
      <c r="E1630" s="306"/>
      <c r="F1630" s="306"/>
      <c r="G1630" s="306"/>
      <c r="H1630" s="306"/>
      <c r="I1630" s="306"/>
      <c r="J1630" s="306"/>
      <c r="K1630" s="306"/>
      <c r="L1630" s="306"/>
      <c r="M1630" s="306"/>
      <c r="N1630" s="306"/>
      <c r="O1630" s="306"/>
      <c r="P1630" s="306"/>
      <c r="Q1630" s="306"/>
    </row>
  </sheetData>
  <mergeCells count="2581">
    <mergeCell ref="B2:D2"/>
    <mergeCell ref="B9:C9"/>
    <mergeCell ref="A11:A12"/>
    <mergeCell ref="B11:B12"/>
    <mergeCell ref="C11:C12"/>
    <mergeCell ref="D11:D12"/>
    <mergeCell ref="C456:R456"/>
    <mergeCell ref="C723:R723"/>
    <mergeCell ref="C825:R825"/>
    <mergeCell ref="C845:R845"/>
    <mergeCell ref="C835:R835"/>
    <mergeCell ref="C1062:R1062"/>
    <mergeCell ref="C1086:R1086"/>
    <mergeCell ref="C1078:R1078"/>
    <mergeCell ref="C1070:R1070"/>
    <mergeCell ref="A51:M51"/>
    <mergeCell ref="B57:C57"/>
    <mergeCell ref="C61:F61"/>
    <mergeCell ref="A63:A64"/>
    <mergeCell ref="B63:B64"/>
    <mergeCell ref="C63:C64"/>
    <mergeCell ref="D63:D64"/>
    <mergeCell ref="E63:E64"/>
    <mergeCell ref="F63:G63"/>
    <mergeCell ref="H63:J63"/>
    <mergeCell ref="N11:N12"/>
    <mergeCell ref="O11:O12"/>
    <mergeCell ref="P11:P12"/>
    <mergeCell ref="Q11:Q12"/>
    <mergeCell ref="R11:R12"/>
    <mergeCell ref="A49:M49"/>
    <mergeCell ref="E11:E12"/>
    <mergeCell ref="F11:G11"/>
    <mergeCell ref="H11:J11"/>
    <mergeCell ref="K11:K12"/>
    <mergeCell ref="L11:L12"/>
    <mergeCell ref="M11:M12"/>
    <mergeCell ref="P73:P74"/>
    <mergeCell ref="Q73:Q74"/>
    <mergeCell ref="R73:R74"/>
    <mergeCell ref="A78:M78"/>
    <mergeCell ref="C80:F80"/>
    <mergeCell ref="A82:A83"/>
    <mergeCell ref="B82:B83"/>
    <mergeCell ref="C82:C83"/>
    <mergeCell ref="D82:D83"/>
    <mergeCell ref="E82:E83"/>
    <mergeCell ref="H73:J73"/>
    <mergeCell ref="K73:K74"/>
    <mergeCell ref="L73:L74"/>
    <mergeCell ref="M73:M74"/>
    <mergeCell ref="N73:N74"/>
    <mergeCell ref="O73:O74"/>
    <mergeCell ref="Q63:Q64"/>
    <mergeCell ref="R63:R64"/>
    <mergeCell ref="A69:M69"/>
    <mergeCell ref="C71:F71"/>
    <mergeCell ref="A73:A74"/>
    <mergeCell ref="B73:B74"/>
    <mergeCell ref="C73:C74"/>
    <mergeCell ref="D73:D74"/>
    <mergeCell ref="E73:E74"/>
    <mergeCell ref="F73:G73"/>
    <mergeCell ref="K63:K64"/>
    <mergeCell ref="L63:L64"/>
    <mergeCell ref="M63:M64"/>
    <mergeCell ref="N63:N64"/>
    <mergeCell ref="O63:O64"/>
    <mergeCell ref="P63:P64"/>
    <mergeCell ref="A91:A92"/>
    <mergeCell ref="B91:B92"/>
    <mergeCell ref="C91:C92"/>
    <mergeCell ref="D91:D92"/>
    <mergeCell ref="E91:E92"/>
    <mergeCell ref="F91:G91"/>
    <mergeCell ref="O82:O83"/>
    <mergeCell ref="P82:P83"/>
    <mergeCell ref="Q82:Q83"/>
    <mergeCell ref="R82:R83"/>
    <mergeCell ref="A87:M87"/>
    <mergeCell ref="C89:F89"/>
    <mergeCell ref="F82:G82"/>
    <mergeCell ref="H82:J82"/>
    <mergeCell ref="K82:K83"/>
    <mergeCell ref="L82:L83"/>
    <mergeCell ref="M82:M83"/>
    <mergeCell ref="N82:N83"/>
    <mergeCell ref="C111:C112"/>
    <mergeCell ref="D111:D112"/>
    <mergeCell ref="E111:E112"/>
    <mergeCell ref="F111:G111"/>
    <mergeCell ref="O100:O101"/>
    <mergeCell ref="P100:P101"/>
    <mergeCell ref="Q100:Q101"/>
    <mergeCell ref="R100:R101"/>
    <mergeCell ref="A107:M107"/>
    <mergeCell ref="C109:F109"/>
    <mergeCell ref="F100:G100"/>
    <mergeCell ref="H100:J100"/>
    <mergeCell ref="K100:K101"/>
    <mergeCell ref="L100:L101"/>
    <mergeCell ref="M100:M101"/>
    <mergeCell ref="N100:N101"/>
    <mergeCell ref="P91:P92"/>
    <mergeCell ref="Q91:Q92"/>
    <mergeCell ref="R91:R92"/>
    <mergeCell ref="A96:M96"/>
    <mergeCell ref="C98:F98"/>
    <mergeCell ref="A100:A101"/>
    <mergeCell ref="B100:B101"/>
    <mergeCell ref="C100:C101"/>
    <mergeCell ref="D100:D101"/>
    <mergeCell ref="E100:E101"/>
    <mergeCell ref="H91:J91"/>
    <mergeCell ref="K91:K92"/>
    <mergeCell ref="L91:L92"/>
    <mergeCell ref="M91:M92"/>
    <mergeCell ref="N91:N92"/>
    <mergeCell ref="O91:O92"/>
    <mergeCell ref="E133:E134"/>
    <mergeCell ref="F133:G133"/>
    <mergeCell ref="O122:O123"/>
    <mergeCell ref="P122:P123"/>
    <mergeCell ref="Q122:Q123"/>
    <mergeCell ref="R122:R123"/>
    <mergeCell ref="A129:M129"/>
    <mergeCell ref="C131:F131"/>
    <mergeCell ref="F122:G122"/>
    <mergeCell ref="H122:J122"/>
    <mergeCell ref="K122:K123"/>
    <mergeCell ref="L122:L123"/>
    <mergeCell ref="M122:M123"/>
    <mergeCell ref="N122:N123"/>
    <mergeCell ref="P111:P112"/>
    <mergeCell ref="Q111:Q112"/>
    <mergeCell ref="R111:R112"/>
    <mergeCell ref="A118:M118"/>
    <mergeCell ref="C120:F120"/>
    <mergeCell ref="A122:A123"/>
    <mergeCell ref="B122:B123"/>
    <mergeCell ref="C122:C123"/>
    <mergeCell ref="D122:D123"/>
    <mergeCell ref="E122:E123"/>
    <mergeCell ref="H111:J111"/>
    <mergeCell ref="K111:K112"/>
    <mergeCell ref="L111:L112"/>
    <mergeCell ref="M111:M112"/>
    <mergeCell ref="N111:N112"/>
    <mergeCell ref="O111:O112"/>
    <mergeCell ref="A111:A112"/>
    <mergeCell ref="B111:B112"/>
    <mergeCell ref="O143:O144"/>
    <mergeCell ref="P143:P144"/>
    <mergeCell ref="Q143:Q144"/>
    <mergeCell ref="R143:R144"/>
    <mergeCell ref="A147:M147"/>
    <mergeCell ref="C149:F149"/>
    <mergeCell ref="F143:G143"/>
    <mergeCell ref="H143:J143"/>
    <mergeCell ref="K143:K144"/>
    <mergeCell ref="L143:L144"/>
    <mergeCell ref="M143:M144"/>
    <mergeCell ref="N143:N144"/>
    <mergeCell ref="P133:P134"/>
    <mergeCell ref="Q133:Q134"/>
    <mergeCell ref="R133:R134"/>
    <mergeCell ref="A139:M139"/>
    <mergeCell ref="C141:F141"/>
    <mergeCell ref="A143:A144"/>
    <mergeCell ref="B143:B144"/>
    <mergeCell ref="C143:C144"/>
    <mergeCell ref="D143:D144"/>
    <mergeCell ref="E143:E144"/>
    <mergeCell ref="H133:J133"/>
    <mergeCell ref="K133:K134"/>
    <mergeCell ref="L133:L134"/>
    <mergeCell ref="M133:M134"/>
    <mergeCell ref="N133:N134"/>
    <mergeCell ref="O133:O134"/>
    <mergeCell ref="A133:A134"/>
    <mergeCell ref="B133:B134"/>
    <mergeCell ref="C133:C134"/>
    <mergeCell ref="D133:D134"/>
    <mergeCell ref="P151:P152"/>
    <mergeCell ref="Q151:Q152"/>
    <mergeCell ref="R151:R152"/>
    <mergeCell ref="A155:M155"/>
    <mergeCell ref="C157:F157"/>
    <mergeCell ref="A159:A160"/>
    <mergeCell ref="B159:B160"/>
    <mergeCell ref="C159:C160"/>
    <mergeCell ref="D159:D160"/>
    <mergeCell ref="E159:E160"/>
    <mergeCell ref="H151:J151"/>
    <mergeCell ref="K151:K152"/>
    <mergeCell ref="L151:L152"/>
    <mergeCell ref="M151:M152"/>
    <mergeCell ref="N151:N152"/>
    <mergeCell ref="O151:O152"/>
    <mergeCell ref="A151:A152"/>
    <mergeCell ref="B151:B152"/>
    <mergeCell ref="C151:C152"/>
    <mergeCell ref="D151:D152"/>
    <mergeCell ref="E151:E152"/>
    <mergeCell ref="F151:G151"/>
    <mergeCell ref="A173:A174"/>
    <mergeCell ref="B173:B174"/>
    <mergeCell ref="C173:C174"/>
    <mergeCell ref="D173:D174"/>
    <mergeCell ref="E173:E174"/>
    <mergeCell ref="F173:G173"/>
    <mergeCell ref="O159:O160"/>
    <mergeCell ref="P159:P160"/>
    <mergeCell ref="Q159:Q160"/>
    <mergeCell ref="R159:R160"/>
    <mergeCell ref="A169:M169"/>
    <mergeCell ref="C171:F171"/>
    <mergeCell ref="F159:G159"/>
    <mergeCell ref="H159:J159"/>
    <mergeCell ref="K159:K160"/>
    <mergeCell ref="L159:L160"/>
    <mergeCell ref="M159:M160"/>
    <mergeCell ref="N159:N160"/>
    <mergeCell ref="C191:C192"/>
    <mergeCell ref="D191:D192"/>
    <mergeCell ref="E191:E192"/>
    <mergeCell ref="F191:G191"/>
    <mergeCell ref="O182:O183"/>
    <mergeCell ref="P182:P183"/>
    <mergeCell ref="Q182:Q183"/>
    <mergeCell ref="R182:R183"/>
    <mergeCell ref="A187:M187"/>
    <mergeCell ref="C189:F189"/>
    <mergeCell ref="F182:G182"/>
    <mergeCell ref="H182:J182"/>
    <mergeCell ref="K182:K183"/>
    <mergeCell ref="L182:L183"/>
    <mergeCell ref="M182:M183"/>
    <mergeCell ref="N182:N183"/>
    <mergeCell ref="P173:P174"/>
    <mergeCell ref="Q173:Q174"/>
    <mergeCell ref="R173:R174"/>
    <mergeCell ref="A178:M178"/>
    <mergeCell ref="C180:F180"/>
    <mergeCell ref="A182:A183"/>
    <mergeCell ref="B182:B183"/>
    <mergeCell ref="C182:C183"/>
    <mergeCell ref="D182:D183"/>
    <mergeCell ref="E182:E183"/>
    <mergeCell ref="H173:J173"/>
    <mergeCell ref="K173:K174"/>
    <mergeCell ref="L173:L174"/>
    <mergeCell ref="M173:M174"/>
    <mergeCell ref="N173:N174"/>
    <mergeCell ref="O173:O174"/>
    <mergeCell ref="E208:E209"/>
    <mergeCell ref="F208:G208"/>
    <mergeCell ref="O200:O201"/>
    <mergeCell ref="P200:P201"/>
    <mergeCell ref="Q200:Q201"/>
    <mergeCell ref="R200:R201"/>
    <mergeCell ref="A204:M204"/>
    <mergeCell ref="C206:F206"/>
    <mergeCell ref="F200:G200"/>
    <mergeCell ref="H200:J200"/>
    <mergeCell ref="K200:K201"/>
    <mergeCell ref="L200:L201"/>
    <mergeCell ref="M200:M201"/>
    <mergeCell ref="N200:N201"/>
    <mergeCell ref="P191:P192"/>
    <mergeCell ref="Q191:Q192"/>
    <mergeCell ref="R191:R192"/>
    <mergeCell ref="A196:M196"/>
    <mergeCell ref="C198:F198"/>
    <mergeCell ref="A200:A201"/>
    <mergeCell ref="B200:B201"/>
    <mergeCell ref="C200:C201"/>
    <mergeCell ref="D200:D201"/>
    <mergeCell ref="E200:E201"/>
    <mergeCell ref="H191:J191"/>
    <mergeCell ref="K191:K192"/>
    <mergeCell ref="L191:L192"/>
    <mergeCell ref="M191:M192"/>
    <mergeCell ref="N191:N192"/>
    <mergeCell ref="O191:O192"/>
    <mergeCell ref="A191:A192"/>
    <mergeCell ref="B191:B192"/>
    <mergeCell ref="O219:O220"/>
    <mergeCell ref="P219:P220"/>
    <mergeCell ref="Q219:Q220"/>
    <mergeCell ref="R219:R220"/>
    <mergeCell ref="A224:M224"/>
    <mergeCell ref="C227:F227"/>
    <mergeCell ref="F219:G219"/>
    <mergeCell ref="H219:J219"/>
    <mergeCell ref="K219:K220"/>
    <mergeCell ref="L219:L220"/>
    <mergeCell ref="M219:M220"/>
    <mergeCell ref="N219:N220"/>
    <mergeCell ref="P208:P209"/>
    <mergeCell ref="Q208:Q209"/>
    <mergeCell ref="R208:R209"/>
    <mergeCell ref="A215:M215"/>
    <mergeCell ref="C217:F217"/>
    <mergeCell ref="A219:A220"/>
    <mergeCell ref="B219:B220"/>
    <mergeCell ref="C219:C220"/>
    <mergeCell ref="D219:D220"/>
    <mergeCell ref="E219:E220"/>
    <mergeCell ref="H208:J208"/>
    <mergeCell ref="K208:K209"/>
    <mergeCell ref="L208:L209"/>
    <mergeCell ref="M208:M209"/>
    <mergeCell ref="N208:N209"/>
    <mergeCell ref="O208:O209"/>
    <mergeCell ref="A208:A209"/>
    <mergeCell ref="B208:B209"/>
    <mergeCell ref="C208:C209"/>
    <mergeCell ref="D208:D209"/>
    <mergeCell ref="P229:P230"/>
    <mergeCell ref="Q229:Q230"/>
    <mergeCell ref="R229:R230"/>
    <mergeCell ref="A239:M239"/>
    <mergeCell ref="C241:F241"/>
    <mergeCell ref="A243:A244"/>
    <mergeCell ref="B243:B244"/>
    <mergeCell ref="C243:C244"/>
    <mergeCell ref="D243:D244"/>
    <mergeCell ref="E243:E244"/>
    <mergeCell ref="H229:J229"/>
    <mergeCell ref="K229:K230"/>
    <mergeCell ref="L229:L230"/>
    <mergeCell ref="M229:M230"/>
    <mergeCell ref="N229:N230"/>
    <mergeCell ref="O229:O230"/>
    <mergeCell ref="A229:A230"/>
    <mergeCell ref="B229:B230"/>
    <mergeCell ref="C229:C230"/>
    <mergeCell ref="D229:D230"/>
    <mergeCell ref="E229:E230"/>
    <mergeCell ref="F229:G229"/>
    <mergeCell ref="A258:A259"/>
    <mergeCell ref="B258:B259"/>
    <mergeCell ref="C258:C259"/>
    <mergeCell ref="D258:D259"/>
    <mergeCell ref="E258:E259"/>
    <mergeCell ref="F258:G258"/>
    <mergeCell ref="O243:O244"/>
    <mergeCell ref="P243:P244"/>
    <mergeCell ref="Q243:Q244"/>
    <mergeCell ref="R243:R244"/>
    <mergeCell ref="A254:M254"/>
    <mergeCell ref="C256:F256"/>
    <mergeCell ref="F243:G243"/>
    <mergeCell ref="H243:J243"/>
    <mergeCell ref="K243:K244"/>
    <mergeCell ref="L243:L244"/>
    <mergeCell ref="M243:M244"/>
    <mergeCell ref="N243:N244"/>
    <mergeCell ref="C277:C278"/>
    <mergeCell ref="D277:D278"/>
    <mergeCell ref="E277:E278"/>
    <mergeCell ref="F277:G277"/>
    <mergeCell ref="O267:O268"/>
    <mergeCell ref="P267:P268"/>
    <mergeCell ref="Q267:Q268"/>
    <mergeCell ref="R267:R268"/>
    <mergeCell ref="A273:M273"/>
    <mergeCell ref="C275:F275"/>
    <mergeCell ref="F267:G267"/>
    <mergeCell ref="H267:J267"/>
    <mergeCell ref="K267:K268"/>
    <mergeCell ref="L267:L268"/>
    <mergeCell ref="M267:M268"/>
    <mergeCell ref="N267:N268"/>
    <mergeCell ref="P258:P259"/>
    <mergeCell ref="Q258:Q259"/>
    <mergeCell ref="R258:R259"/>
    <mergeCell ref="A263:M263"/>
    <mergeCell ref="C265:F265"/>
    <mergeCell ref="A267:A268"/>
    <mergeCell ref="B267:B268"/>
    <mergeCell ref="C267:C268"/>
    <mergeCell ref="D267:D268"/>
    <mergeCell ref="E267:E268"/>
    <mergeCell ref="H258:J258"/>
    <mergeCell ref="K258:K259"/>
    <mergeCell ref="L258:L259"/>
    <mergeCell ref="M258:M259"/>
    <mergeCell ref="N258:N259"/>
    <mergeCell ref="O258:O259"/>
    <mergeCell ref="E298:E299"/>
    <mergeCell ref="F298:G298"/>
    <mergeCell ref="O287:O288"/>
    <mergeCell ref="P287:P288"/>
    <mergeCell ref="Q287:Q288"/>
    <mergeCell ref="R287:R288"/>
    <mergeCell ref="A294:M294"/>
    <mergeCell ref="C296:F296"/>
    <mergeCell ref="F287:G287"/>
    <mergeCell ref="H287:J287"/>
    <mergeCell ref="K287:K288"/>
    <mergeCell ref="L287:L288"/>
    <mergeCell ref="M287:M288"/>
    <mergeCell ref="N287:N288"/>
    <mergeCell ref="P277:P278"/>
    <mergeCell ref="Q277:Q278"/>
    <mergeCell ref="R277:R278"/>
    <mergeCell ref="A283:M283"/>
    <mergeCell ref="C285:F285"/>
    <mergeCell ref="A287:A288"/>
    <mergeCell ref="B287:B288"/>
    <mergeCell ref="C287:C288"/>
    <mergeCell ref="D287:D288"/>
    <mergeCell ref="E287:E288"/>
    <mergeCell ref="H277:J277"/>
    <mergeCell ref="K277:K278"/>
    <mergeCell ref="L277:L278"/>
    <mergeCell ref="M277:M278"/>
    <mergeCell ref="N277:N278"/>
    <mergeCell ref="O277:O278"/>
    <mergeCell ref="A277:A278"/>
    <mergeCell ref="B277:B278"/>
    <mergeCell ref="O312:O313"/>
    <mergeCell ref="P312:P313"/>
    <mergeCell ref="Q312:Q313"/>
    <mergeCell ref="R312:R313"/>
    <mergeCell ref="A318:M318"/>
    <mergeCell ref="C320:F320"/>
    <mergeCell ref="F312:G312"/>
    <mergeCell ref="H312:J312"/>
    <mergeCell ref="K312:K313"/>
    <mergeCell ref="L312:L313"/>
    <mergeCell ref="M312:M313"/>
    <mergeCell ref="N312:N313"/>
    <mergeCell ref="P298:P299"/>
    <mergeCell ref="Q298:Q299"/>
    <mergeCell ref="R298:R299"/>
    <mergeCell ref="A308:M308"/>
    <mergeCell ref="C310:F310"/>
    <mergeCell ref="A312:A313"/>
    <mergeCell ref="B312:B313"/>
    <mergeCell ref="C312:C313"/>
    <mergeCell ref="D312:D313"/>
    <mergeCell ref="E312:E313"/>
    <mergeCell ref="H298:J298"/>
    <mergeCell ref="K298:K299"/>
    <mergeCell ref="L298:L299"/>
    <mergeCell ref="M298:M299"/>
    <mergeCell ref="N298:N299"/>
    <mergeCell ref="O298:O299"/>
    <mergeCell ref="A298:A299"/>
    <mergeCell ref="B298:B299"/>
    <mergeCell ref="C298:C299"/>
    <mergeCell ref="D298:D299"/>
    <mergeCell ref="P322:P323"/>
    <mergeCell ref="Q322:Q323"/>
    <mergeCell ref="R322:R323"/>
    <mergeCell ref="A326:M326"/>
    <mergeCell ref="C328:F328"/>
    <mergeCell ref="A330:A331"/>
    <mergeCell ref="B330:B331"/>
    <mergeCell ref="C330:C331"/>
    <mergeCell ref="D330:D331"/>
    <mergeCell ref="E330:E331"/>
    <mergeCell ref="H322:J322"/>
    <mergeCell ref="K322:K323"/>
    <mergeCell ref="L322:L323"/>
    <mergeCell ref="M322:M323"/>
    <mergeCell ref="N322:N323"/>
    <mergeCell ref="O322:O323"/>
    <mergeCell ref="A322:A323"/>
    <mergeCell ref="B322:B323"/>
    <mergeCell ref="C322:C323"/>
    <mergeCell ref="D322:D323"/>
    <mergeCell ref="E322:E323"/>
    <mergeCell ref="F322:G322"/>
    <mergeCell ref="A339:A340"/>
    <mergeCell ref="B339:B340"/>
    <mergeCell ref="C339:C340"/>
    <mergeCell ref="D339:D340"/>
    <mergeCell ref="E339:E340"/>
    <mergeCell ref="F339:G339"/>
    <mergeCell ref="O330:O331"/>
    <mergeCell ref="P330:P331"/>
    <mergeCell ref="Q330:Q331"/>
    <mergeCell ref="R330:R331"/>
    <mergeCell ref="A335:M335"/>
    <mergeCell ref="C337:F337"/>
    <mergeCell ref="F330:G330"/>
    <mergeCell ref="H330:J330"/>
    <mergeCell ref="K330:K331"/>
    <mergeCell ref="L330:L331"/>
    <mergeCell ref="M330:M331"/>
    <mergeCell ref="N330:N331"/>
    <mergeCell ref="C355:C356"/>
    <mergeCell ref="D355:D356"/>
    <mergeCell ref="E355:E356"/>
    <mergeCell ref="F355:G355"/>
    <mergeCell ref="O347:O348"/>
    <mergeCell ref="P347:P348"/>
    <mergeCell ref="Q347:Q348"/>
    <mergeCell ref="R347:R348"/>
    <mergeCell ref="A351:M351"/>
    <mergeCell ref="C353:F353"/>
    <mergeCell ref="F347:G347"/>
    <mergeCell ref="H347:J347"/>
    <mergeCell ref="K347:K348"/>
    <mergeCell ref="L347:L348"/>
    <mergeCell ref="M347:M348"/>
    <mergeCell ref="N347:N348"/>
    <mergeCell ref="P339:P340"/>
    <mergeCell ref="Q339:Q340"/>
    <mergeCell ref="R339:R340"/>
    <mergeCell ref="A343:M343"/>
    <mergeCell ref="C345:F345"/>
    <mergeCell ref="A347:A348"/>
    <mergeCell ref="B347:B348"/>
    <mergeCell ref="C347:C348"/>
    <mergeCell ref="D347:D348"/>
    <mergeCell ref="E347:E348"/>
    <mergeCell ref="H339:J339"/>
    <mergeCell ref="K339:K340"/>
    <mergeCell ref="L339:L340"/>
    <mergeCell ref="M339:M340"/>
    <mergeCell ref="N339:N340"/>
    <mergeCell ref="O339:O340"/>
    <mergeCell ref="E371:E372"/>
    <mergeCell ref="F371:G371"/>
    <mergeCell ref="O363:O364"/>
    <mergeCell ref="P363:P364"/>
    <mergeCell ref="Q363:Q364"/>
    <mergeCell ref="R363:R364"/>
    <mergeCell ref="A367:M367"/>
    <mergeCell ref="C369:F369"/>
    <mergeCell ref="F363:G363"/>
    <mergeCell ref="H363:J363"/>
    <mergeCell ref="K363:K364"/>
    <mergeCell ref="L363:L364"/>
    <mergeCell ref="M363:M364"/>
    <mergeCell ref="N363:N364"/>
    <mergeCell ref="P355:P356"/>
    <mergeCell ref="Q355:Q356"/>
    <mergeCell ref="R355:R356"/>
    <mergeCell ref="A359:M359"/>
    <mergeCell ref="C361:F361"/>
    <mergeCell ref="A363:A364"/>
    <mergeCell ref="B363:B364"/>
    <mergeCell ref="C363:C364"/>
    <mergeCell ref="D363:D364"/>
    <mergeCell ref="E363:E364"/>
    <mergeCell ref="H355:J355"/>
    <mergeCell ref="K355:K356"/>
    <mergeCell ref="L355:L356"/>
    <mergeCell ref="M355:M356"/>
    <mergeCell ref="N355:N356"/>
    <mergeCell ref="O355:O356"/>
    <mergeCell ref="A355:A356"/>
    <mergeCell ref="B355:B356"/>
    <mergeCell ref="O381:O382"/>
    <mergeCell ref="P381:P382"/>
    <mergeCell ref="Q381:Q382"/>
    <mergeCell ref="R381:R382"/>
    <mergeCell ref="A386:M386"/>
    <mergeCell ref="C388:F388"/>
    <mergeCell ref="F381:G381"/>
    <mergeCell ref="H381:J381"/>
    <mergeCell ref="K381:K382"/>
    <mergeCell ref="L381:L382"/>
    <mergeCell ref="M381:M382"/>
    <mergeCell ref="N381:N382"/>
    <mergeCell ref="P371:P372"/>
    <mergeCell ref="Q371:Q372"/>
    <mergeCell ref="R371:R372"/>
    <mergeCell ref="A377:M377"/>
    <mergeCell ref="C379:F379"/>
    <mergeCell ref="A381:A382"/>
    <mergeCell ref="B381:B382"/>
    <mergeCell ref="C381:C382"/>
    <mergeCell ref="D381:D382"/>
    <mergeCell ref="E381:E382"/>
    <mergeCell ref="H371:J371"/>
    <mergeCell ref="K371:K372"/>
    <mergeCell ref="L371:L372"/>
    <mergeCell ref="M371:M372"/>
    <mergeCell ref="N371:N372"/>
    <mergeCell ref="O371:O372"/>
    <mergeCell ref="A371:A372"/>
    <mergeCell ref="B371:B372"/>
    <mergeCell ref="C371:C372"/>
    <mergeCell ref="D371:D372"/>
    <mergeCell ref="P390:P391"/>
    <mergeCell ref="Q390:Q391"/>
    <mergeCell ref="R390:R391"/>
    <mergeCell ref="A396:M396"/>
    <mergeCell ref="C398:F398"/>
    <mergeCell ref="A400:A401"/>
    <mergeCell ref="B400:B401"/>
    <mergeCell ref="C400:C401"/>
    <mergeCell ref="D400:D401"/>
    <mergeCell ref="E400:E401"/>
    <mergeCell ref="H390:J390"/>
    <mergeCell ref="K390:K391"/>
    <mergeCell ref="L390:L391"/>
    <mergeCell ref="M390:M391"/>
    <mergeCell ref="N390:N391"/>
    <mergeCell ref="O390:O391"/>
    <mergeCell ref="A390:A391"/>
    <mergeCell ref="B390:B391"/>
    <mergeCell ref="C390:C391"/>
    <mergeCell ref="D390:D391"/>
    <mergeCell ref="E390:E391"/>
    <mergeCell ref="F390:G390"/>
    <mergeCell ref="A410:A411"/>
    <mergeCell ref="B410:B411"/>
    <mergeCell ref="C410:C411"/>
    <mergeCell ref="D410:D411"/>
    <mergeCell ref="E410:E411"/>
    <mergeCell ref="F410:G410"/>
    <mergeCell ref="O400:O401"/>
    <mergeCell ref="P400:P401"/>
    <mergeCell ref="Q400:Q401"/>
    <mergeCell ref="R400:R401"/>
    <mergeCell ref="A406:M406"/>
    <mergeCell ref="C408:F408"/>
    <mergeCell ref="F400:G400"/>
    <mergeCell ref="H400:J400"/>
    <mergeCell ref="K400:K401"/>
    <mergeCell ref="L400:L401"/>
    <mergeCell ref="M400:M401"/>
    <mergeCell ref="N400:N401"/>
    <mergeCell ref="C434:C435"/>
    <mergeCell ref="D434:D435"/>
    <mergeCell ref="E434:E435"/>
    <mergeCell ref="F434:G434"/>
    <mergeCell ref="O420:O421"/>
    <mergeCell ref="P420:P421"/>
    <mergeCell ref="Q420:Q421"/>
    <mergeCell ref="R420:R421"/>
    <mergeCell ref="A430:M430"/>
    <mergeCell ref="C432:F432"/>
    <mergeCell ref="F420:G420"/>
    <mergeCell ref="H420:J420"/>
    <mergeCell ref="K420:K421"/>
    <mergeCell ref="L420:L421"/>
    <mergeCell ref="M420:M421"/>
    <mergeCell ref="N420:N421"/>
    <mergeCell ref="P410:P411"/>
    <mergeCell ref="Q410:Q411"/>
    <mergeCell ref="R410:R411"/>
    <mergeCell ref="A416:M416"/>
    <mergeCell ref="C418:F418"/>
    <mergeCell ref="A420:A421"/>
    <mergeCell ref="B420:B421"/>
    <mergeCell ref="C420:C421"/>
    <mergeCell ref="D420:D421"/>
    <mergeCell ref="E420:E421"/>
    <mergeCell ref="H410:J410"/>
    <mergeCell ref="K410:K411"/>
    <mergeCell ref="L410:L411"/>
    <mergeCell ref="M410:M411"/>
    <mergeCell ref="N410:N411"/>
    <mergeCell ref="O410:O411"/>
    <mergeCell ref="E458:E459"/>
    <mergeCell ref="F458:G458"/>
    <mergeCell ref="O448:O449"/>
    <mergeCell ref="P448:P449"/>
    <mergeCell ref="Q448:Q449"/>
    <mergeCell ref="R448:R449"/>
    <mergeCell ref="A454:M454"/>
    <mergeCell ref="F448:G448"/>
    <mergeCell ref="H448:J448"/>
    <mergeCell ref="K448:K449"/>
    <mergeCell ref="L448:L449"/>
    <mergeCell ref="M448:M449"/>
    <mergeCell ref="N448:N449"/>
    <mergeCell ref="P434:P435"/>
    <mergeCell ref="Q434:Q435"/>
    <mergeCell ref="R434:R435"/>
    <mergeCell ref="A444:M444"/>
    <mergeCell ref="C446:F446"/>
    <mergeCell ref="A448:A449"/>
    <mergeCell ref="B448:B449"/>
    <mergeCell ref="C448:C449"/>
    <mergeCell ref="D448:D449"/>
    <mergeCell ref="E448:E449"/>
    <mergeCell ref="H434:J434"/>
    <mergeCell ref="K434:K435"/>
    <mergeCell ref="L434:L435"/>
    <mergeCell ref="M434:M435"/>
    <mergeCell ref="N434:N435"/>
    <mergeCell ref="O434:O435"/>
    <mergeCell ref="A434:A435"/>
    <mergeCell ref="B434:B435"/>
    <mergeCell ref="O471:O472"/>
    <mergeCell ref="P471:P472"/>
    <mergeCell ref="Q471:Q472"/>
    <mergeCell ref="R471:R472"/>
    <mergeCell ref="A477:M477"/>
    <mergeCell ref="C479:F479"/>
    <mergeCell ref="F471:G471"/>
    <mergeCell ref="H471:J471"/>
    <mergeCell ref="K471:K472"/>
    <mergeCell ref="L471:L472"/>
    <mergeCell ref="M471:M472"/>
    <mergeCell ref="N471:N472"/>
    <mergeCell ref="P458:P459"/>
    <mergeCell ref="Q458:Q459"/>
    <mergeCell ref="R458:R459"/>
    <mergeCell ref="A467:M467"/>
    <mergeCell ref="C469:F469"/>
    <mergeCell ref="A471:A472"/>
    <mergeCell ref="B471:B472"/>
    <mergeCell ref="C471:C472"/>
    <mergeCell ref="D471:D472"/>
    <mergeCell ref="E471:E472"/>
    <mergeCell ref="H458:J458"/>
    <mergeCell ref="K458:K459"/>
    <mergeCell ref="L458:L459"/>
    <mergeCell ref="M458:M459"/>
    <mergeCell ref="N458:N459"/>
    <mergeCell ref="O458:O459"/>
    <mergeCell ref="A458:A459"/>
    <mergeCell ref="B458:B459"/>
    <mergeCell ref="C458:C459"/>
    <mergeCell ref="D458:D459"/>
    <mergeCell ref="P481:P482"/>
    <mergeCell ref="Q481:Q482"/>
    <mergeCell ref="R481:R482"/>
    <mergeCell ref="A486:M486"/>
    <mergeCell ref="C488:F488"/>
    <mergeCell ref="A490:A491"/>
    <mergeCell ref="B490:B491"/>
    <mergeCell ref="C490:C491"/>
    <mergeCell ref="D490:D491"/>
    <mergeCell ref="E490:E491"/>
    <mergeCell ref="H481:J481"/>
    <mergeCell ref="K481:K482"/>
    <mergeCell ref="L481:L482"/>
    <mergeCell ref="M481:M482"/>
    <mergeCell ref="N481:N482"/>
    <mergeCell ref="O481:O482"/>
    <mergeCell ref="A481:A482"/>
    <mergeCell ref="B481:B482"/>
    <mergeCell ref="C481:C482"/>
    <mergeCell ref="D481:D482"/>
    <mergeCell ref="E481:E482"/>
    <mergeCell ref="F481:G481"/>
    <mergeCell ref="A503:A504"/>
    <mergeCell ref="B503:B504"/>
    <mergeCell ref="C503:C504"/>
    <mergeCell ref="D503:D504"/>
    <mergeCell ref="E503:E504"/>
    <mergeCell ref="F503:G503"/>
    <mergeCell ref="O490:O491"/>
    <mergeCell ref="P490:P491"/>
    <mergeCell ref="Q490:Q491"/>
    <mergeCell ref="R490:R491"/>
    <mergeCell ref="A499:M499"/>
    <mergeCell ref="C501:F501"/>
    <mergeCell ref="F490:G490"/>
    <mergeCell ref="H490:J490"/>
    <mergeCell ref="K490:K491"/>
    <mergeCell ref="L490:L491"/>
    <mergeCell ref="M490:M491"/>
    <mergeCell ref="N490:N491"/>
    <mergeCell ref="C526:C527"/>
    <mergeCell ref="D526:D527"/>
    <mergeCell ref="E526:E527"/>
    <mergeCell ref="F526:G526"/>
    <mergeCell ref="O513:O514"/>
    <mergeCell ref="P513:P514"/>
    <mergeCell ref="Q513:Q514"/>
    <mergeCell ref="R513:R514"/>
    <mergeCell ref="A522:M522"/>
    <mergeCell ref="C524:F524"/>
    <mergeCell ref="F513:G513"/>
    <mergeCell ref="H513:J513"/>
    <mergeCell ref="K513:K514"/>
    <mergeCell ref="L513:L514"/>
    <mergeCell ref="M513:M514"/>
    <mergeCell ref="N513:N514"/>
    <mergeCell ref="P503:P504"/>
    <mergeCell ref="Q503:Q504"/>
    <mergeCell ref="R503:R504"/>
    <mergeCell ref="A509:M509"/>
    <mergeCell ref="C511:F511"/>
    <mergeCell ref="A513:A514"/>
    <mergeCell ref="B513:B514"/>
    <mergeCell ref="C513:C514"/>
    <mergeCell ref="D513:D514"/>
    <mergeCell ref="E513:E514"/>
    <mergeCell ref="H503:J503"/>
    <mergeCell ref="K503:K504"/>
    <mergeCell ref="L503:L504"/>
    <mergeCell ref="M503:M504"/>
    <mergeCell ref="N503:N504"/>
    <mergeCell ref="O503:O504"/>
    <mergeCell ref="E545:E546"/>
    <mergeCell ref="F545:G545"/>
    <mergeCell ref="O537:O538"/>
    <mergeCell ref="P537:P538"/>
    <mergeCell ref="Q537:Q538"/>
    <mergeCell ref="R537:R538"/>
    <mergeCell ref="A541:M541"/>
    <mergeCell ref="C543:F543"/>
    <mergeCell ref="F537:G537"/>
    <mergeCell ref="H537:J537"/>
    <mergeCell ref="K537:K538"/>
    <mergeCell ref="L537:L538"/>
    <mergeCell ref="M537:M538"/>
    <mergeCell ref="N537:N538"/>
    <mergeCell ref="P526:P527"/>
    <mergeCell ref="Q526:Q527"/>
    <mergeCell ref="R526:R527"/>
    <mergeCell ref="A533:M533"/>
    <mergeCell ref="C535:F535"/>
    <mergeCell ref="A537:A538"/>
    <mergeCell ref="B537:B538"/>
    <mergeCell ref="C537:C538"/>
    <mergeCell ref="D537:D538"/>
    <mergeCell ref="E537:E538"/>
    <mergeCell ref="H526:J526"/>
    <mergeCell ref="K526:K527"/>
    <mergeCell ref="L526:L527"/>
    <mergeCell ref="M526:M527"/>
    <mergeCell ref="N526:N527"/>
    <mergeCell ref="O526:O527"/>
    <mergeCell ref="A526:A527"/>
    <mergeCell ref="B526:B527"/>
    <mergeCell ref="O553:O554"/>
    <mergeCell ref="P553:P554"/>
    <mergeCell ref="Q553:Q554"/>
    <mergeCell ref="R553:R554"/>
    <mergeCell ref="A560:M560"/>
    <mergeCell ref="C562:F562"/>
    <mergeCell ref="F553:G553"/>
    <mergeCell ref="H553:J553"/>
    <mergeCell ref="K553:K554"/>
    <mergeCell ref="L553:L554"/>
    <mergeCell ref="M553:M554"/>
    <mergeCell ref="N553:N554"/>
    <mergeCell ref="P545:P546"/>
    <mergeCell ref="Q545:Q546"/>
    <mergeCell ref="R545:R546"/>
    <mergeCell ref="A549:M549"/>
    <mergeCell ref="C551:F551"/>
    <mergeCell ref="A553:A554"/>
    <mergeCell ref="B553:B554"/>
    <mergeCell ref="C553:C554"/>
    <mergeCell ref="D553:D554"/>
    <mergeCell ref="E553:E554"/>
    <mergeCell ref="H545:J545"/>
    <mergeCell ref="K545:K546"/>
    <mergeCell ref="L545:L546"/>
    <mergeCell ref="M545:M546"/>
    <mergeCell ref="N545:N546"/>
    <mergeCell ref="O545:O546"/>
    <mergeCell ref="A545:A546"/>
    <mergeCell ref="B545:B546"/>
    <mergeCell ref="C545:C546"/>
    <mergeCell ref="D545:D546"/>
    <mergeCell ref="P564:P565"/>
    <mergeCell ref="Q564:Q565"/>
    <mergeCell ref="R564:R565"/>
    <mergeCell ref="A569:M569"/>
    <mergeCell ref="C571:F571"/>
    <mergeCell ref="A573:A574"/>
    <mergeCell ref="B573:B574"/>
    <mergeCell ref="C573:C574"/>
    <mergeCell ref="D573:D574"/>
    <mergeCell ref="E573:E574"/>
    <mergeCell ref="H564:J564"/>
    <mergeCell ref="K564:K565"/>
    <mergeCell ref="L564:L565"/>
    <mergeCell ref="M564:M565"/>
    <mergeCell ref="N564:N565"/>
    <mergeCell ref="O564:O565"/>
    <mergeCell ref="A564:A565"/>
    <mergeCell ref="B564:B565"/>
    <mergeCell ref="C564:C565"/>
    <mergeCell ref="D564:D565"/>
    <mergeCell ref="E564:E565"/>
    <mergeCell ref="F564:G564"/>
    <mergeCell ref="A582:A583"/>
    <mergeCell ref="B582:B583"/>
    <mergeCell ref="C582:C583"/>
    <mergeCell ref="D582:D583"/>
    <mergeCell ref="E582:E583"/>
    <mergeCell ref="F582:G582"/>
    <mergeCell ref="O573:O574"/>
    <mergeCell ref="P573:P574"/>
    <mergeCell ref="Q573:Q574"/>
    <mergeCell ref="R573:R574"/>
    <mergeCell ref="A578:M578"/>
    <mergeCell ref="C580:F580"/>
    <mergeCell ref="F573:G573"/>
    <mergeCell ref="H573:J573"/>
    <mergeCell ref="K573:K574"/>
    <mergeCell ref="L573:L574"/>
    <mergeCell ref="M573:M574"/>
    <mergeCell ref="N573:N574"/>
    <mergeCell ref="C599:C600"/>
    <mergeCell ref="D599:D600"/>
    <mergeCell ref="E599:E600"/>
    <mergeCell ref="F599:G599"/>
    <mergeCell ref="O590:O591"/>
    <mergeCell ref="P590:P591"/>
    <mergeCell ref="Q590:Q591"/>
    <mergeCell ref="R590:R591"/>
    <mergeCell ref="A595:M595"/>
    <mergeCell ref="C597:F597"/>
    <mergeCell ref="F590:G590"/>
    <mergeCell ref="H590:J590"/>
    <mergeCell ref="K590:K591"/>
    <mergeCell ref="L590:L591"/>
    <mergeCell ref="M590:M591"/>
    <mergeCell ref="N590:N591"/>
    <mergeCell ref="P582:P583"/>
    <mergeCell ref="Q582:Q583"/>
    <mergeCell ref="R582:R583"/>
    <mergeCell ref="A586:M586"/>
    <mergeCell ref="C588:F588"/>
    <mergeCell ref="A590:A591"/>
    <mergeCell ref="B590:B591"/>
    <mergeCell ref="C590:C591"/>
    <mergeCell ref="D590:D591"/>
    <mergeCell ref="E590:E591"/>
    <mergeCell ref="H582:J582"/>
    <mergeCell ref="K582:K583"/>
    <mergeCell ref="L582:L583"/>
    <mergeCell ref="M582:M583"/>
    <mergeCell ref="N582:N583"/>
    <mergeCell ref="O582:O583"/>
    <mergeCell ref="E615:E616"/>
    <mergeCell ref="F615:G615"/>
    <mergeCell ref="O607:O608"/>
    <mergeCell ref="P607:P608"/>
    <mergeCell ref="Q607:Q608"/>
    <mergeCell ref="R607:R608"/>
    <mergeCell ref="A611:M611"/>
    <mergeCell ref="C613:F613"/>
    <mergeCell ref="F607:G607"/>
    <mergeCell ref="H607:J607"/>
    <mergeCell ref="K607:K608"/>
    <mergeCell ref="L607:L608"/>
    <mergeCell ref="M607:M608"/>
    <mergeCell ref="N607:N608"/>
    <mergeCell ref="P599:P600"/>
    <mergeCell ref="Q599:Q600"/>
    <mergeCell ref="R599:R600"/>
    <mergeCell ref="A603:M603"/>
    <mergeCell ref="C605:F605"/>
    <mergeCell ref="A607:A608"/>
    <mergeCell ref="B607:B608"/>
    <mergeCell ref="C607:C608"/>
    <mergeCell ref="D607:D608"/>
    <mergeCell ref="E607:E608"/>
    <mergeCell ref="H599:J599"/>
    <mergeCell ref="K599:K600"/>
    <mergeCell ref="L599:L600"/>
    <mergeCell ref="M599:M600"/>
    <mergeCell ref="N599:N600"/>
    <mergeCell ref="O599:O600"/>
    <mergeCell ref="A599:A600"/>
    <mergeCell ref="B599:B600"/>
    <mergeCell ref="O623:O624"/>
    <mergeCell ref="P623:P624"/>
    <mergeCell ref="Q623:Q624"/>
    <mergeCell ref="R623:R624"/>
    <mergeCell ref="A627:M627"/>
    <mergeCell ref="C629:F629"/>
    <mergeCell ref="F623:G623"/>
    <mergeCell ref="H623:J623"/>
    <mergeCell ref="K623:K624"/>
    <mergeCell ref="L623:L624"/>
    <mergeCell ref="M623:M624"/>
    <mergeCell ref="N623:N624"/>
    <mergeCell ref="P615:P616"/>
    <mergeCell ref="Q615:Q616"/>
    <mergeCell ref="R615:R616"/>
    <mergeCell ref="A619:M619"/>
    <mergeCell ref="C621:F621"/>
    <mergeCell ref="A623:A624"/>
    <mergeCell ref="B623:B624"/>
    <mergeCell ref="C623:C624"/>
    <mergeCell ref="D623:D624"/>
    <mergeCell ref="E623:E624"/>
    <mergeCell ref="H615:J615"/>
    <mergeCell ref="K615:K616"/>
    <mergeCell ref="L615:L616"/>
    <mergeCell ref="M615:M616"/>
    <mergeCell ref="N615:N616"/>
    <mergeCell ref="O615:O616"/>
    <mergeCell ref="A615:A616"/>
    <mergeCell ref="B615:B616"/>
    <mergeCell ref="C615:C616"/>
    <mergeCell ref="D615:D616"/>
    <mergeCell ref="A644:A645"/>
    <mergeCell ref="B644:B645"/>
    <mergeCell ref="C644:C645"/>
    <mergeCell ref="D644:D645"/>
    <mergeCell ref="E644:E645"/>
    <mergeCell ref="F644:G644"/>
    <mergeCell ref="P631:P632"/>
    <mergeCell ref="Q631:Q632"/>
    <mergeCell ref="R631:R632"/>
    <mergeCell ref="A636:M636"/>
    <mergeCell ref="A638:M638"/>
    <mergeCell ref="C642:F642"/>
    <mergeCell ref="H631:J631"/>
    <mergeCell ref="K631:K632"/>
    <mergeCell ref="L631:L632"/>
    <mergeCell ref="M631:M632"/>
    <mergeCell ref="N631:N632"/>
    <mergeCell ref="O631:O632"/>
    <mergeCell ref="A631:A632"/>
    <mergeCell ref="B631:B632"/>
    <mergeCell ref="C631:C632"/>
    <mergeCell ref="D631:D632"/>
    <mergeCell ref="E631:E632"/>
    <mergeCell ref="F631:G631"/>
    <mergeCell ref="C662:C663"/>
    <mergeCell ref="D662:D663"/>
    <mergeCell ref="E662:E663"/>
    <mergeCell ref="F662:G662"/>
    <mergeCell ref="O653:O654"/>
    <mergeCell ref="P653:P654"/>
    <mergeCell ref="Q653:Q654"/>
    <mergeCell ref="R653:R654"/>
    <mergeCell ref="A658:M658"/>
    <mergeCell ref="C660:F660"/>
    <mergeCell ref="F653:G653"/>
    <mergeCell ref="H653:J653"/>
    <mergeCell ref="K653:K654"/>
    <mergeCell ref="L653:L654"/>
    <mergeCell ref="M653:M654"/>
    <mergeCell ref="N653:N654"/>
    <mergeCell ref="P644:P645"/>
    <mergeCell ref="Q644:Q645"/>
    <mergeCell ref="R644:R645"/>
    <mergeCell ref="A649:M649"/>
    <mergeCell ref="C651:F651"/>
    <mergeCell ref="A653:A654"/>
    <mergeCell ref="B653:B654"/>
    <mergeCell ref="C653:C654"/>
    <mergeCell ref="D653:D654"/>
    <mergeCell ref="E653:E654"/>
    <mergeCell ref="H644:J644"/>
    <mergeCell ref="K644:K645"/>
    <mergeCell ref="L644:L645"/>
    <mergeCell ref="M644:M645"/>
    <mergeCell ref="N644:N645"/>
    <mergeCell ref="O644:O645"/>
    <mergeCell ref="E685:E686"/>
    <mergeCell ref="F685:G685"/>
    <mergeCell ref="O671:O672"/>
    <mergeCell ref="P671:P672"/>
    <mergeCell ref="Q671:Q672"/>
    <mergeCell ref="R671:R672"/>
    <mergeCell ref="A681:M681"/>
    <mergeCell ref="C683:F683"/>
    <mergeCell ref="F671:G671"/>
    <mergeCell ref="H671:J671"/>
    <mergeCell ref="K671:K672"/>
    <mergeCell ref="L671:L672"/>
    <mergeCell ref="M671:M672"/>
    <mergeCell ref="N671:N672"/>
    <mergeCell ref="P662:P663"/>
    <mergeCell ref="Q662:Q663"/>
    <mergeCell ref="R662:R663"/>
    <mergeCell ref="A667:M667"/>
    <mergeCell ref="C669:F669"/>
    <mergeCell ref="A671:A672"/>
    <mergeCell ref="B671:B672"/>
    <mergeCell ref="C671:C672"/>
    <mergeCell ref="D671:D672"/>
    <mergeCell ref="E671:E672"/>
    <mergeCell ref="H662:J662"/>
    <mergeCell ref="K662:K663"/>
    <mergeCell ref="L662:L663"/>
    <mergeCell ref="M662:M663"/>
    <mergeCell ref="N662:N663"/>
    <mergeCell ref="O662:O663"/>
    <mergeCell ref="A662:A663"/>
    <mergeCell ref="B662:B663"/>
    <mergeCell ref="O698:O699"/>
    <mergeCell ref="P698:P699"/>
    <mergeCell ref="Q698:Q699"/>
    <mergeCell ref="R698:R699"/>
    <mergeCell ref="A705:M705"/>
    <mergeCell ref="C707:F707"/>
    <mergeCell ref="F698:G698"/>
    <mergeCell ref="H698:J698"/>
    <mergeCell ref="K698:K699"/>
    <mergeCell ref="L698:L699"/>
    <mergeCell ref="M698:M699"/>
    <mergeCell ref="N698:N699"/>
    <mergeCell ref="P685:P686"/>
    <mergeCell ref="Q685:Q686"/>
    <mergeCell ref="R685:R686"/>
    <mergeCell ref="A694:M694"/>
    <mergeCell ref="C696:F696"/>
    <mergeCell ref="A698:A699"/>
    <mergeCell ref="B698:B699"/>
    <mergeCell ref="C698:C699"/>
    <mergeCell ref="D698:D699"/>
    <mergeCell ref="E698:E699"/>
    <mergeCell ref="H685:J685"/>
    <mergeCell ref="K685:K686"/>
    <mergeCell ref="L685:L686"/>
    <mergeCell ref="M685:M686"/>
    <mergeCell ref="N685:N686"/>
    <mergeCell ref="O685:O686"/>
    <mergeCell ref="A685:A686"/>
    <mergeCell ref="B685:B686"/>
    <mergeCell ref="C685:C686"/>
    <mergeCell ref="D685:D686"/>
    <mergeCell ref="P709:P710"/>
    <mergeCell ref="Q709:Q710"/>
    <mergeCell ref="R709:R710"/>
    <mergeCell ref="A721:M721"/>
    <mergeCell ref="A725:A726"/>
    <mergeCell ref="B725:B726"/>
    <mergeCell ref="C725:C726"/>
    <mergeCell ref="D725:D726"/>
    <mergeCell ref="E725:E726"/>
    <mergeCell ref="H709:J709"/>
    <mergeCell ref="K709:K710"/>
    <mergeCell ref="L709:L710"/>
    <mergeCell ref="M709:M710"/>
    <mergeCell ref="N709:N710"/>
    <mergeCell ref="O709:O710"/>
    <mergeCell ref="A709:A710"/>
    <mergeCell ref="B709:B710"/>
    <mergeCell ref="C709:C710"/>
    <mergeCell ref="D709:D710"/>
    <mergeCell ref="E709:E710"/>
    <mergeCell ref="F709:G709"/>
    <mergeCell ref="A734:A735"/>
    <mergeCell ref="B734:B735"/>
    <mergeCell ref="C734:C735"/>
    <mergeCell ref="D734:D735"/>
    <mergeCell ref="E734:E735"/>
    <mergeCell ref="F734:G734"/>
    <mergeCell ref="O725:O726"/>
    <mergeCell ref="P725:P726"/>
    <mergeCell ref="Q725:Q726"/>
    <mergeCell ref="R725:R726"/>
    <mergeCell ref="A730:M730"/>
    <mergeCell ref="C732:F732"/>
    <mergeCell ref="F725:G725"/>
    <mergeCell ref="H725:J725"/>
    <mergeCell ref="K725:K726"/>
    <mergeCell ref="L725:L726"/>
    <mergeCell ref="M725:M726"/>
    <mergeCell ref="N725:N726"/>
    <mergeCell ref="C771:C772"/>
    <mergeCell ref="D771:D772"/>
    <mergeCell ref="E771:E772"/>
    <mergeCell ref="F771:G771"/>
    <mergeCell ref="O746:O747"/>
    <mergeCell ref="P746:P747"/>
    <mergeCell ref="Q746:Q747"/>
    <mergeCell ref="R746:R747"/>
    <mergeCell ref="A767:M767"/>
    <mergeCell ref="C769:F769"/>
    <mergeCell ref="F746:G746"/>
    <mergeCell ref="H746:J746"/>
    <mergeCell ref="K746:K747"/>
    <mergeCell ref="L746:L747"/>
    <mergeCell ref="M746:M747"/>
    <mergeCell ref="N746:N747"/>
    <mergeCell ref="P734:P735"/>
    <mergeCell ref="Q734:Q735"/>
    <mergeCell ref="R734:R735"/>
    <mergeCell ref="A742:M742"/>
    <mergeCell ref="C744:F744"/>
    <mergeCell ref="A746:A747"/>
    <mergeCell ref="B746:B747"/>
    <mergeCell ref="C746:C747"/>
    <mergeCell ref="D746:D747"/>
    <mergeCell ref="E746:E747"/>
    <mergeCell ref="H734:J734"/>
    <mergeCell ref="K734:K735"/>
    <mergeCell ref="L734:L735"/>
    <mergeCell ref="M734:M735"/>
    <mergeCell ref="N734:N735"/>
    <mergeCell ref="O734:O735"/>
    <mergeCell ref="E789:E790"/>
    <mergeCell ref="F789:G789"/>
    <mergeCell ref="O781:O782"/>
    <mergeCell ref="P781:P782"/>
    <mergeCell ref="Q781:Q782"/>
    <mergeCell ref="R781:R782"/>
    <mergeCell ref="A785:M785"/>
    <mergeCell ref="C787:F787"/>
    <mergeCell ref="F781:G781"/>
    <mergeCell ref="H781:J781"/>
    <mergeCell ref="K781:K782"/>
    <mergeCell ref="L781:L782"/>
    <mergeCell ref="M781:M782"/>
    <mergeCell ref="N781:N782"/>
    <mergeCell ref="P771:P772"/>
    <mergeCell ref="Q771:Q772"/>
    <mergeCell ref="R771:R772"/>
    <mergeCell ref="A777:M777"/>
    <mergeCell ref="C779:F779"/>
    <mergeCell ref="A781:A782"/>
    <mergeCell ref="B781:B782"/>
    <mergeCell ref="C781:C782"/>
    <mergeCell ref="D781:D782"/>
    <mergeCell ref="E781:E782"/>
    <mergeCell ref="H771:J771"/>
    <mergeCell ref="K771:K772"/>
    <mergeCell ref="L771:L772"/>
    <mergeCell ref="M771:M772"/>
    <mergeCell ref="N771:N772"/>
    <mergeCell ref="O771:O772"/>
    <mergeCell ref="A771:A772"/>
    <mergeCell ref="B771:B772"/>
    <mergeCell ref="O805:O806"/>
    <mergeCell ref="P805:P806"/>
    <mergeCell ref="Q805:Q806"/>
    <mergeCell ref="R805:R806"/>
    <mergeCell ref="A812:M812"/>
    <mergeCell ref="C814:F814"/>
    <mergeCell ref="F805:G805"/>
    <mergeCell ref="H805:J805"/>
    <mergeCell ref="K805:K806"/>
    <mergeCell ref="L805:L806"/>
    <mergeCell ref="M805:M806"/>
    <mergeCell ref="N805:N806"/>
    <mergeCell ref="P789:P790"/>
    <mergeCell ref="Q789:Q790"/>
    <mergeCell ref="R789:R790"/>
    <mergeCell ref="A801:M801"/>
    <mergeCell ref="C803:F803"/>
    <mergeCell ref="A805:A806"/>
    <mergeCell ref="B805:B806"/>
    <mergeCell ref="C805:C806"/>
    <mergeCell ref="D805:D806"/>
    <mergeCell ref="E805:E806"/>
    <mergeCell ref="H789:J789"/>
    <mergeCell ref="K789:K790"/>
    <mergeCell ref="L789:L790"/>
    <mergeCell ref="M789:M790"/>
    <mergeCell ref="N789:N790"/>
    <mergeCell ref="O789:O790"/>
    <mergeCell ref="A789:A790"/>
    <mergeCell ref="B789:B790"/>
    <mergeCell ref="C789:C790"/>
    <mergeCell ref="D789:D790"/>
    <mergeCell ref="P816:P817"/>
    <mergeCell ref="Q816:Q817"/>
    <mergeCell ref="R816:R817"/>
    <mergeCell ref="A823:M823"/>
    <mergeCell ref="A827:A828"/>
    <mergeCell ref="B827:B828"/>
    <mergeCell ref="C827:C828"/>
    <mergeCell ref="D827:D828"/>
    <mergeCell ref="E827:E828"/>
    <mergeCell ref="H816:J816"/>
    <mergeCell ref="K816:K817"/>
    <mergeCell ref="L816:L817"/>
    <mergeCell ref="M816:M817"/>
    <mergeCell ref="N816:N817"/>
    <mergeCell ref="O816:O817"/>
    <mergeCell ref="A816:A817"/>
    <mergeCell ref="B816:B817"/>
    <mergeCell ref="C816:C817"/>
    <mergeCell ref="D816:D817"/>
    <mergeCell ref="E816:E817"/>
    <mergeCell ref="F816:G816"/>
    <mergeCell ref="A837:A838"/>
    <mergeCell ref="B837:B838"/>
    <mergeCell ref="C837:C838"/>
    <mergeCell ref="D837:D838"/>
    <mergeCell ref="E837:E838"/>
    <mergeCell ref="F837:G837"/>
    <mergeCell ref="O827:O828"/>
    <mergeCell ref="P827:P828"/>
    <mergeCell ref="Q827:Q828"/>
    <mergeCell ref="R827:R828"/>
    <mergeCell ref="A833:M833"/>
    <mergeCell ref="F827:G827"/>
    <mergeCell ref="H827:J827"/>
    <mergeCell ref="K827:K828"/>
    <mergeCell ref="L827:L828"/>
    <mergeCell ref="M827:M828"/>
    <mergeCell ref="N827:N828"/>
    <mergeCell ref="C886:C887"/>
    <mergeCell ref="D886:D887"/>
    <mergeCell ref="E886:E887"/>
    <mergeCell ref="F886:G886"/>
    <mergeCell ref="O847:O848"/>
    <mergeCell ref="P847:P848"/>
    <mergeCell ref="Q847:Q848"/>
    <mergeCell ref="R847:R848"/>
    <mergeCell ref="A882:M882"/>
    <mergeCell ref="C884:F884"/>
    <mergeCell ref="F847:G847"/>
    <mergeCell ref="H847:J847"/>
    <mergeCell ref="K847:K848"/>
    <mergeCell ref="L847:L848"/>
    <mergeCell ref="M847:M848"/>
    <mergeCell ref="N847:N848"/>
    <mergeCell ref="P837:P838"/>
    <mergeCell ref="Q837:Q838"/>
    <mergeCell ref="R837:R838"/>
    <mergeCell ref="A843:M843"/>
    <mergeCell ref="A847:A848"/>
    <mergeCell ref="B847:B848"/>
    <mergeCell ref="C847:C848"/>
    <mergeCell ref="D847:D848"/>
    <mergeCell ref="E847:E848"/>
    <mergeCell ref="H837:J837"/>
    <mergeCell ref="K837:K838"/>
    <mergeCell ref="L837:L838"/>
    <mergeCell ref="M837:M838"/>
    <mergeCell ref="N837:N838"/>
    <mergeCell ref="O837:O838"/>
    <mergeCell ref="E913:E914"/>
    <mergeCell ref="F913:G913"/>
    <mergeCell ref="O905:O906"/>
    <mergeCell ref="P905:P906"/>
    <mergeCell ref="Q905:Q906"/>
    <mergeCell ref="R905:R906"/>
    <mergeCell ref="A909:M909"/>
    <mergeCell ref="C911:F911"/>
    <mergeCell ref="F905:G905"/>
    <mergeCell ref="H905:J905"/>
    <mergeCell ref="K905:K906"/>
    <mergeCell ref="L905:L906"/>
    <mergeCell ref="M905:M906"/>
    <mergeCell ref="N905:N906"/>
    <mergeCell ref="P886:P887"/>
    <mergeCell ref="Q886:Q887"/>
    <mergeCell ref="R886:R887"/>
    <mergeCell ref="A901:M901"/>
    <mergeCell ref="C903:F903"/>
    <mergeCell ref="A905:A906"/>
    <mergeCell ref="B905:B906"/>
    <mergeCell ref="C905:C906"/>
    <mergeCell ref="D905:D906"/>
    <mergeCell ref="E905:E906"/>
    <mergeCell ref="H886:J886"/>
    <mergeCell ref="K886:K887"/>
    <mergeCell ref="L886:L887"/>
    <mergeCell ref="M886:M887"/>
    <mergeCell ref="N886:N887"/>
    <mergeCell ref="O886:O887"/>
    <mergeCell ref="A886:A887"/>
    <mergeCell ref="B886:B887"/>
    <mergeCell ref="O921:O922"/>
    <mergeCell ref="P921:P922"/>
    <mergeCell ref="Q921:Q922"/>
    <mergeCell ref="R921:R922"/>
    <mergeCell ref="A925:M925"/>
    <mergeCell ref="C927:F927"/>
    <mergeCell ref="F921:G921"/>
    <mergeCell ref="H921:J921"/>
    <mergeCell ref="K921:K922"/>
    <mergeCell ref="L921:L922"/>
    <mergeCell ref="M921:M922"/>
    <mergeCell ref="N921:N922"/>
    <mergeCell ref="P913:P914"/>
    <mergeCell ref="Q913:Q914"/>
    <mergeCell ref="R913:R914"/>
    <mergeCell ref="A917:M917"/>
    <mergeCell ref="C919:F919"/>
    <mergeCell ref="A921:A922"/>
    <mergeCell ref="B921:B922"/>
    <mergeCell ref="C921:C922"/>
    <mergeCell ref="D921:D922"/>
    <mergeCell ref="E921:E922"/>
    <mergeCell ref="H913:J913"/>
    <mergeCell ref="K913:K914"/>
    <mergeCell ref="L913:L914"/>
    <mergeCell ref="M913:M914"/>
    <mergeCell ref="N913:N914"/>
    <mergeCell ref="O913:O914"/>
    <mergeCell ref="A913:A914"/>
    <mergeCell ref="B913:B914"/>
    <mergeCell ref="C913:C914"/>
    <mergeCell ref="D913:D914"/>
    <mergeCell ref="P929:P930"/>
    <mergeCell ref="Q929:Q930"/>
    <mergeCell ref="R929:R930"/>
    <mergeCell ref="A933:M933"/>
    <mergeCell ref="C935:F935"/>
    <mergeCell ref="A937:A938"/>
    <mergeCell ref="B937:B938"/>
    <mergeCell ref="C937:C938"/>
    <mergeCell ref="D937:D938"/>
    <mergeCell ref="E937:E938"/>
    <mergeCell ref="H929:J929"/>
    <mergeCell ref="K929:K930"/>
    <mergeCell ref="L929:L930"/>
    <mergeCell ref="M929:M930"/>
    <mergeCell ref="N929:N930"/>
    <mergeCell ref="O929:O930"/>
    <mergeCell ref="A929:A930"/>
    <mergeCell ref="B929:B930"/>
    <mergeCell ref="C929:C930"/>
    <mergeCell ref="D929:D930"/>
    <mergeCell ref="E929:E930"/>
    <mergeCell ref="F929:G929"/>
    <mergeCell ref="A947:A948"/>
    <mergeCell ref="B947:B948"/>
    <mergeCell ref="C947:C948"/>
    <mergeCell ref="D947:D948"/>
    <mergeCell ref="E947:E948"/>
    <mergeCell ref="F947:G947"/>
    <mergeCell ref="O937:O938"/>
    <mergeCell ref="P937:P938"/>
    <mergeCell ref="Q937:Q938"/>
    <mergeCell ref="R937:R938"/>
    <mergeCell ref="A943:M943"/>
    <mergeCell ref="C945:F945"/>
    <mergeCell ref="F937:G937"/>
    <mergeCell ref="H937:J937"/>
    <mergeCell ref="K937:K938"/>
    <mergeCell ref="L937:L938"/>
    <mergeCell ref="M937:M938"/>
    <mergeCell ref="N937:N938"/>
    <mergeCell ref="C963:C964"/>
    <mergeCell ref="D963:D964"/>
    <mergeCell ref="E963:E964"/>
    <mergeCell ref="F963:G963"/>
    <mergeCell ref="O955:O956"/>
    <mergeCell ref="P955:P956"/>
    <mergeCell ref="Q955:Q956"/>
    <mergeCell ref="R955:R956"/>
    <mergeCell ref="A959:M959"/>
    <mergeCell ref="C961:F961"/>
    <mergeCell ref="F955:G955"/>
    <mergeCell ref="H955:J955"/>
    <mergeCell ref="K955:K956"/>
    <mergeCell ref="L955:L956"/>
    <mergeCell ref="M955:M956"/>
    <mergeCell ref="N955:N956"/>
    <mergeCell ref="P947:P948"/>
    <mergeCell ref="Q947:Q948"/>
    <mergeCell ref="R947:R948"/>
    <mergeCell ref="A951:M951"/>
    <mergeCell ref="C953:F953"/>
    <mergeCell ref="A955:A956"/>
    <mergeCell ref="B955:B956"/>
    <mergeCell ref="C955:C956"/>
    <mergeCell ref="D955:D956"/>
    <mergeCell ref="E955:E956"/>
    <mergeCell ref="H947:J947"/>
    <mergeCell ref="K947:K948"/>
    <mergeCell ref="L947:L948"/>
    <mergeCell ref="M947:M948"/>
    <mergeCell ref="N947:N948"/>
    <mergeCell ref="O947:O948"/>
    <mergeCell ref="E979:E980"/>
    <mergeCell ref="F979:G979"/>
    <mergeCell ref="O971:O972"/>
    <mergeCell ref="P971:P972"/>
    <mergeCell ref="Q971:Q972"/>
    <mergeCell ref="R971:R972"/>
    <mergeCell ref="A975:M975"/>
    <mergeCell ref="C977:F977"/>
    <mergeCell ref="F971:G971"/>
    <mergeCell ref="H971:J971"/>
    <mergeCell ref="K971:K972"/>
    <mergeCell ref="L971:L972"/>
    <mergeCell ref="M971:M972"/>
    <mergeCell ref="N971:N972"/>
    <mergeCell ref="P963:P964"/>
    <mergeCell ref="Q963:Q964"/>
    <mergeCell ref="R963:R964"/>
    <mergeCell ref="A967:M967"/>
    <mergeCell ref="C969:F969"/>
    <mergeCell ref="A971:A972"/>
    <mergeCell ref="B971:B972"/>
    <mergeCell ref="C971:C972"/>
    <mergeCell ref="D971:D972"/>
    <mergeCell ref="E971:E972"/>
    <mergeCell ref="H963:J963"/>
    <mergeCell ref="K963:K964"/>
    <mergeCell ref="L963:L964"/>
    <mergeCell ref="M963:M964"/>
    <mergeCell ref="N963:N964"/>
    <mergeCell ref="O963:O964"/>
    <mergeCell ref="A963:A964"/>
    <mergeCell ref="B963:B964"/>
    <mergeCell ref="O987:O988"/>
    <mergeCell ref="P987:P988"/>
    <mergeCell ref="Q987:Q988"/>
    <mergeCell ref="R987:R988"/>
    <mergeCell ref="A991:M991"/>
    <mergeCell ref="C993:F993"/>
    <mergeCell ref="F987:G987"/>
    <mergeCell ref="H987:J987"/>
    <mergeCell ref="K987:K988"/>
    <mergeCell ref="L987:L988"/>
    <mergeCell ref="M987:M988"/>
    <mergeCell ref="N987:N988"/>
    <mergeCell ref="P979:P980"/>
    <mergeCell ref="Q979:Q980"/>
    <mergeCell ref="R979:R980"/>
    <mergeCell ref="A983:M983"/>
    <mergeCell ref="C985:F985"/>
    <mergeCell ref="A987:A988"/>
    <mergeCell ref="B987:B988"/>
    <mergeCell ref="C987:C988"/>
    <mergeCell ref="D987:D988"/>
    <mergeCell ref="E987:E988"/>
    <mergeCell ref="H979:J979"/>
    <mergeCell ref="K979:K980"/>
    <mergeCell ref="L979:L980"/>
    <mergeCell ref="M979:M980"/>
    <mergeCell ref="N979:N980"/>
    <mergeCell ref="O979:O980"/>
    <mergeCell ref="A979:A980"/>
    <mergeCell ref="B979:B980"/>
    <mergeCell ref="C979:C980"/>
    <mergeCell ref="D979:D980"/>
    <mergeCell ref="P995:P996"/>
    <mergeCell ref="Q995:Q996"/>
    <mergeCell ref="R995:R996"/>
    <mergeCell ref="A999:M999"/>
    <mergeCell ref="C1001:F1001"/>
    <mergeCell ref="A1003:A1004"/>
    <mergeCell ref="B1003:B1004"/>
    <mergeCell ref="C1003:C1004"/>
    <mergeCell ref="D1003:D1004"/>
    <mergeCell ref="E1003:E1004"/>
    <mergeCell ref="H995:J995"/>
    <mergeCell ref="K995:K996"/>
    <mergeCell ref="L995:L996"/>
    <mergeCell ref="M995:M996"/>
    <mergeCell ref="N995:N996"/>
    <mergeCell ref="O995:O996"/>
    <mergeCell ref="A995:A996"/>
    <mergeCell ref="B995:B996"/>
    <mergeCell ref="C995:C996"/>
    <mergeCell ref="D995:D996"/>
    <mergeCell ref="E995:E996"/>
    <mergeCell ref="F995:G995"/>
    <mergeCell ref="A1011:A1012"/>
    <mergeCell ref="B1011:B1012"/>
    <mergeCell ref="C1011:C1012"/>
    <mergeCell ref="D1011:D1012"/>
    <mergeCell ref="E1011:E1012"/>
    <mergeCell ref="F1011:G1011"/>
    <mergeCell ref="O1003:O1004"/>
    <mergeCell ref="P1003:P1004"/>
    <mergeCell ref="Q1003:Q1004"/>
    <mergeCell ref="R1003:R1004"/>
    <mergeCell ref="A1007:M1007"/>
    <mergeCell ref="C1009:F1009"/>
    <mergeCell ref="F1003:G1003"/>
    <mergeCell ref="H1003:J1003"/>
    <mergeCell ref="K1003:K1004"/>
    <mergeCell ref="L1003:L1004"/>
    <mergeCell ref="M1003:M1004"/>
    <mergeCell ref="N1003:N1004"/>
    <mergeCell ref="C1027:C1028"/>
    <mergeCell ref="D1027:D1028"/>
    <mergeCell ref="E1027:E1028"/>
    <mergeCell ref="F1027:G1027"/>
    <mergeCell ref="O1019:O1020"/>
    <mergeCell ref="P1019:P1020"/>
    <mergeCell ref="Q1019:Q1020"/>
    <mergeCell ref="R1019:R1020"/>
    <mergeCell ref="A1023:M1023"/>
    <mergeCell ref="C1025:F1025"/>
    <mergeCell ref="F1019:G1019"/>
    <mergeCell ref="H1019:J1019"/>
    <mergeCell ref="K1019:K1020"/>
    <mergeCell ref="L1019:L1020"/>
    <mergeCell ref="M1019:M1020"/>
    <mergeCell ref="N1019:N1020"/>
    <mergeCell ref="P1011:P1012"/>
    <mergeCell ref="Q1011:Q1012"/>
    <mergeCell ref="R1011:R1012"/>
    <mergeCell ref="A1015:M1015"/>
    <mergeCell ref="C1017:F1017"/>
    <mergeCell ref="A1019:A1020"/>
    <mergeCell ref="B1019:B1020"/>
    <mergeCell ref="C1019:C1020"/>
    <mergeCell ref="D1019:D1020"/>
    <mergeCell ref="E1019:E1020"/>
    <mergeCell ref="H1011:J1011"/>
    <mergeCell ref="K1011:K1012"/>
    <mergeCell ref="L1011:L1012"/>
    <mergeCell ref="M1011:M1012"/>
    <mergeCell ref="N1011:N1012"/>
    <mergeCell ref="O1011:O1012"/>
    <mergeCell ref="E1048:E1049"/>
    <mergeCell ref="F1048:G1048"/>
    <mergeCell ref="O1040:O1041"/>
    <mergeCell ref="P1040:P1041"/>
    <mergeCell ref="Q1040:Q1041"/>
    <mergeCell ref="R1040:R1041"/>
    <mergeCell ref="A1044:M1044"/>
    <mergeCell ref="C1046:F1046"/>
    <mergeCell ref="F1040:G1040"/>
    <mergeCell ref="H1040:J1040"/>
    <mergeCell ref="K1040:K1041"/>
    <mergeCell ref="L1040:L1041"/>
    <mergeCell ref="M1040:M1041"/>
    <mergeCell ref="N1040:N1041"/>
    <mergeCell ref="P1027:P1028"/>
    <mergeCell ref="Q1027:Q1028"/>
    <mergeCell ref="R1027:R1028"/>
    <mergeCell ref="A1036:M1036"/>
    <mergeCell ref="C1038:F1038"/>
    <mergeCell ref="A1040:A1041"/>
    <mergeCell ref="B1040:B1041"/>
    <mergeCell ref="C1040:C1041"/>
    <mergeCell ref="D1040:D1041"/>
    <mergeCell ref="E1040:E1041"/>
    <mergeCell ref="H1027:J1027"/>
    <mergeCell ref="K1027:K1028"/>
    <mergeCell ref="L1027:L1028"/>
    <mergeCell ref="M1027:M1028"/>
    <mergeCell ref="N1027:N1028"/>
    <mergeCell ref="O1027:O1028"/>
    <mergeCell ref="A1027:A1028"/>
    <mergeCell ref="B1027:B1028"/>
    <mergeCell ref="O1056:O1057"/>
    <mergeCell ref="P1056:P1057"/>
    <mergeCell ref="Q1056:Q1057"/>
    <mergeCell ref="R1056:R1057"/>
    <mergeCell ref="A1060:M1060"/>
    <mergeCell ref="F1056:G1056"/>
    <mergeCell ref="H1056:J1056"/>
    <mergeCell ref="K1056:K1057"/>
    <mergeCell ref="L1056:L1057"/>
    <mergeCell ref="M1056:M1057"/>
    <mergeCell ref="N1056:N1057"/>
    <mergeCell ref="P1048:P1049"/>
    <mergeCell ref="Q1048:Q1049"/>
    <mergeCell ref="R1048:R1049"/>
    <mergeCell ref="A1052:M1052"/>
    <mergeCell ref="C1054:F1054"/>
    <mergeCell ref="A1056:A1057"/>
    <mergeCell ref="B1056:B1057"/>
    <mergeCell ref="C1056:C1057"/>
    <mergeCell ref="D1056:D1057"/>
    <mergeCell ref="E1056:E1057"/>
    <mergeCell ref="H1048:J1048"/>
    <mergeCell ref="K1048:K1049"/>
    <mergeCell ref="L1048:L1049"/>
    <mergeCell ref="M1048:M1049"/>
    <mergeCell ref="N1048:N1049"/>
    <mergeCell ref="O1048:O1049"/>
    <mergeCell ref="A1048:A1049"/>
    <mergeCell ref="B1048:B1049"/>
    <mergeCell ref="C1048:C1049"/>
    <mergeCell ref="D1048:D1049"/>
    <mergeCell ref="P1064:P1065"/>
    <mergeCell ref="Q1064:Q1065"/>
    <mergeCell ref="R1064:R1065"/>
    <mergeCell ref="A1068:M1068"/>
    <mergeCell ref="A1072:A1073"/>
    <mergeCell ref="B1072:B1073"/>
    <mergeCell ref="C1072:C1073"/>
    <mergeCell ref="D1072:D1073"/>
    <mergeCell ref="E1072:E1073"/>
    <mergeCell ref="H1064:J1064"/>
    <mergeCell ref="K1064:K1065"/>
    <mergeCell ref="L1064:L1065"/>
    <mergeCell ref="M1064:M1065"/>
    <mergeCell ref="N1064:N1065"/>
    <mergeCell ref="O1064:O1065"/>
    <mergeCell ref="A1064:A1065"/>
    <mergeCell ref="B1064:B1065"/>
    <mergeCell ref="C1064:C1065"/>
    <mergeCell ref="D1064:D1065"/>
    <mergeCell ref="E1064:E1065"/>
    <mergeCell ref="F1064:G1064"/>
    <mergeCell ref="A1080:A1081"/>
    <mergeCell ref="B1080:B1081"/>
    <mergeCell ref="C1080:C1081"/>
    <mergeCell ref="D1080:D1081"/>
    <mergeCell ref="E1080:E1081"/>
    <mergeCell ref="F1080:G1080"/>
    <mergeCell ref="O1072:O1073"/>
    <mergeCell ref="P1072:P1073"/>
    <mergeCell ref="Q1072:Q1073"/>
    <mergeCell ref="R1072:R1073"/>
    <mergeCell ref="A1076:M1076"/>
    <mergeCell ref="F1072:G1072"/>
    <mergeCell ref="H1072:J1072"/>
    <mergeCell ref="K1072:K1073"/>
    <mergeCell ref="L1072:L1073"/>
    <mergeCell ref="M1072:M1073"/>
    <mergeCell ref="N1072:N1073"/>
    <mergeCell ref="C1096:C1097"/>
    <mergeCell ref="D1096:D1097"/>
    <mergeCell ref="E1096:E1097"/>
    <mergeCell ref="F1096:G1096"/>
    <mergeCell ref="O1088:O1089"/>
    <mergeCell ref="P1088:P1089"/>
    <mergeCell ref="Q1088:Q1089"/>
    <mergeCell ref="R1088:R1089"/>
    <mergeCell ref="A1092:M1092"/>
    <mergeCell ref="C1094:F1094"/>
    <mergeCell ref="F1088:G1088"/>
    <mergeCell ref="H1088:J1088"/>
    <mergeCell ref="K1088:K1089"/>
    <mergeCell ref="L1088:L1089"/>
    <mergeCell ref="M1088:M1089"/>
    <mergeCell ref="N1088:N1089"/>
    <mergeCell ref="P1080:P1081"/>
    <mergeCell ref="Q1080:Q1081"/>
    <mergeCell ref="R1080:R1081"/>
    <mergeCell ref="A1084:M1084"/>
    <mergeCell ref="A1088:A1089"/>
    <mergeCell ref="B1088:B1089"/>
    <mergeCell ref="C1088:C1089"/>
    <mergeCell ref="D1088:D1089"/>
    <mergeCell ref="E1088:E1089"/>
    <mergeCell ref="H1080:J1080"/>
    <mergeCell ref="K1080:K1081"/>
    <mergeCell ref="L1080:L1081"/>
    <mergeCell ref="M1080:M1081"/>
    <mergeCell ref="N1080:N1081"/>
    <mergeCell ref="O1080:O1081"/>
    <mergeCell ref="E1112:E1113"/>
    <mergeCell ref="F1112:G1112"/>
    <mergeCell ref="O1104:O1105"/>
    <mergeCell ref="P1104:P1105"/>
    <mergeCell ref="Q1104:Q1105"/>
    <mergeCell ref="R1104:R1105"/>
    <mergeCell ref="A1108:M1108"/>
    <mergeCell ref="C1110:F1110"/>
    <mergeCell ref="F1104:G1104"/>
    <mergeCell ref="H1104:J1104"/>
    <mergeCell ref="K1104:K1105"/>
    <mergeCell ref="L1104:L1105"/>
    <mergeCell ref="M1104:M1105"/>
    <mergeCell ref="N1104:N1105"/>
    <mergeCell ref="P1096:P1097"/>
    <mergeCell ref="Q1096:Q1097"/>
    <mergeCell ref="R1096:R1097"/>
    <mergeCell ref="A1100:M1100"/>
    <mergeCell ref="C1102:F1102"/>
    <mergeCell ref="A1104:A1105"/>
    <mergeCell ref="B1104:B1105"/>
    <mergeCell ref="C1104:C1105"/>
    <mergeCell ref="D1104:D1105"/>
    <mergeCell ref="E1104:E1105"/>
    <mergeCell ref="H1096:J1096"/>
    <mergeCell ref="K1096:K1097"/>
    <mergeCell ref="L1096:L1097"/>
    <mergeCell ref="M1096:M1097"/>
    <mergeCell ref="N1096:N1097"/>
    <mergeCell ref="O1096:O1097"/>
    <mergeCell ref="A1096:A1097"/>
    <mergeCell ref="B1096:B1097"/>
    <mergeCell ref="O1123:O1124"/>
    <mergeCell ref="P1123:P1124"/>
    <mergeCell ref="Q1123:Q1124"/>
    <mergeCell ref="R1123:R1124"/>
    <mergeCell ref="A1133:M1133"/>
    <mergeCell ref="C1135:F1135"/>
    <mergeCell ref="F1123:G1123"/>
    <mergeCell ref="H1123:J1123"/>
    <mergeCell ref="K1123:K1124"/>
    <mergeCell ref="L1123:L1124"/>
    <mergeCell ref="M1123:M1124"/>
    <mergeCell ref="N1123:N1124"/>
    <mergeCell ref="P1112:P1113"/>
    <mergeCell ref="Q1112:Q1113"/>
    <mergeCell ref="R1112:R1113"/>
    <mergeCell ref="A1119:M1119"/>
    <mergeCell ref="C1121:F1121"/>
    <mergeCell ref="A1123:A1124"/>
    <mergeCell ref="B1123:B1124"/>
    <mergeCell ref="C1123:C1124"/>
    <mergeCell ref="D1123:D1124"/>
    <mergeCell ref="E1123:E1124"/>
    <mergeCell ref="H1112:J1112"/>
    <mergeCell ref="K1112:K1113"/>
    <mergeCell ref="L1112:L1113"/>
    <mergeCell ref="M1112:M1113"/>
    <mergeCell ref="N1112:N1113"/>
    <mergeCell ref="O1112:O1113"/>
    <mergeCell ref="A1112:A1113"/>
    <mergeCell ref="B1112:B1113"/>
    <mergeCell ref="C1112:C1113"/>
    <mergeCell ref="D1112:D1113"/>
    <mergeCell ref="P1137:P1138"/>
    <mergeCell ref="Q1137:Q1138"/>
    <mergeCell ref="R1137:R1138"/>
    <mergeCell ref="A1143:M1143"/>
    <mergeCell ref="C1145:F1145"/>
    <mergeCell ref="A1147:A1148"/>
    <mergeCell ref="B1147:B1148"/>
    <mergeCell ref="C1147:C1148"/>
    <mergeCell ref="D1147:D1148"/>
    <mergeCell ref="E1147:E1148"/>
    <mergeCell ref="H1137:J1137"/>
    <mergeCell ref="K1137:K1138"/>
    <mergeCell ref="L1137:L1138"/>
    <mergeCell ref="M1137:M1138"/>
    <mergeCell ref="N1137:N1138"/>
    <mergeCell ref="O1137:O1138"/>
    <mergeCell ref="A1137:A1138"/>
    <mergeCell ref="B1137:B1138"/>
    <mergeCell ref="C1137:C1138"/>
    <mergeCell ref="D1137:D1138"/>
    <mergeCell ref="E1137:E1138"/>
    <mergeCell ref="F1137:G1137"/>
    <mergeCell ref="A1162:A1163"/>
    <mergeCell ref="B1162:B1163"/>
    <mergeCell ref="C1162:C1163"/>
    <mergeCell ref="D1162:D1163"/>
    <mergeCell ref="E1162:E1163"/>
    <mergeCell ref="F1162:G1162"/>
    <mergeCell ref="O1147:O1148"/>
    <mergeCell ref="P1147:P1148"/>
    <mergeCell ref="Q1147:Q1148"/>
    <mergeCell ref="R1147:R1148"/>
    <mergeCell ref="A1158:M1158"/>
    <mergeCell ref="C1160:F1160"/>
    <mergeCell ref="F1147:G1147"/>
    <mergeCell ref="H1147:J1147"/>
    <mergeCell ref="K1147:K1148"/>
    <mergeCell ref="L1147:L1148"/>
    <mergeCell ref="M1147:M1148"/>
    <mergeCell ref="N1147:N1148"/>
    <mergeCell ref="C1193:C1194"/>
    <mergeCell ref="D1193:D1194"/>
    <mergeCell ref="E1193:E1194"/>
    <mergeCell ref="F1193:G1193"/>
    <mergeCell ref="O1179:O1180"/>
    <mergeCell ref="P1179:P1180"/>
    <mergeCell ref="Q1179:Q1180"/>
    <mergeCell ref="R1179:R1180"/>
    <mergeCell ref="A1189:M1189"/>
    <mergeCell ref="C1191:F1191"/>
    <mergeCell ref="F1179:G1179"/>
    <mergeCell ref="H1179:J1179"/>
    <mergeCell ref="K1179:K1180"/>
    <mergeCell ref="L1179:L1180"/>
    <mergeCell ref="M1179:M1180"/>
    <mergeCell ref="N1179:N1180"/>
    <mergeCell ref="P1162:P1163"/>
    <mergeCell ref="Q1162:Q1163"/>
    <mergeCell ref="R1162:R1163"/>
    <mergeCell ref="A1175:M1175"/>
    <mergeCell ref="C1177:F1177"/>
    <mergeCell ref="A1179:A1180"/>
    <mergeCell ref="B1179:B1180"/>
    <mergeCell ref="C1179:C1180"/>
    <mergeCell ref="D1179:D1180"/>
    <mergeCell ref="E1179:E1180"/>
    <mergeCell ref="H1162:J1162"/>
    <mergeCell ref="K1162:K1163"/>
    <mergeCell ref="L1162:L1163"/>
    <mergeCell ref="M1162:M1163"/>
    <mergeCell ref="N1162:N1163"/>
    <mergeCell ref="O1162:O1163"/>
    <mergeCell ref="E1222:E1223"/>
    <mergeCell ref="F1222:G1222"/>
    <mergeCell ref="O1206:O1207"/>
    <mergeCell ref="P1206:P1207"/>
    <mergeCell ref="Q1206:Q1207"/>
    <mergeCell ref="R1206:R1207"/>
    <mergeCell ref="A1218:M1218"/>
    <mergeCell ref="C1220:F1220"/>
    <mergeCell ref="F1206:G1206"/>
    <mergeCell ref="H1206:J1206"/>
    <mergeCell ref="K1206:K1207"/>
    <mergeCell ref="L1206:L1207"/>
    <mergeCell ref="M1206:M1207"/>
    <mergeCell ref="N1206:N1207"/>
    <mergeCell ref="P1193:P1194"/>
    <mergeCell ref="Q1193:Q1194"/>
    <mergeCell ref="R1193:R1194"/>
    <mergeCell ref="A1202:M1202"/>
    <mergeCell ref="C1204:F1204"/>
    <mergeCell ref="A1206:A1207"/>
    <mergeCell ref="B1206:B1207"/>
    <mergeCell ref="C1206:C1207"/>
    <mergeCell ref="D1206:D1207"/>
    <mergeCell ref="E1206:E1207"/>
    <mergeCell ref="H1193:J1193"/>
    <mergeCell ref="K1193:K1194"/>
    <mergeCell ref="L1193:L1194"/>
    <mergeCell ref="M1193:M1194"/>
    <mergeCell ref="N1193:N1194"/>
    <mergeCell ref="O1193:O1194"/>
    <mergeCell ref="A1193:A1194"/>
    <mergeCell ref="B1193:B1194"/>
    <mergeCell ref="O1233:O1234"/>
    <mergeCell ref="P1233:P1234"/>
    <mergeCell ref="Q1233:Q1234"/>
    <mergeCell ref="R1233:R1234"/>
    <mergeCell ref="A1242:M1242"/>
    <mergeCell ref="C1244:F1244"/>
    <mergeCell ref="F1233:G1233"/>
    <mergeCell ref="H1233:J1233"/>
    <mergeCell ref="K1233:K1234"/>
    <mergeCell ref="L1233:L1234"/>
    <mergeCell ref="M1233:M1234"/>
    <mergeCell ref="N1233:N1234"/>
    <mergeCell ref="P1222:P1223"/>
    <mergeCell ref="Q1222:Q1223"/>
    <mergeCell ref="R1222:R1223"/>
    <mergeCell ref="A1229:M1229"/>
    <mergeCell ref="C1231:F1231"/>
    <mergeCell ref="A1233:A1234"/>
    <mergeCell ref="B1233:B1234"/>
    <mergeCell ref="C1233:C1234"/>
    <mergeCell ref="D1233:D1234"/>
    <mergeCell ref="E1233:E1234"/>
    <mergeCell ref="H1222:J1222"/>
    <mergeCell ref="K1222:K1223"/>
    <mergeCell ref="L1222:L1223"/>
    <mergeCell ref="M1222:M1223"/>
    <mergeCell ref="N1222:N1223"/>
    <mergeCell ref="O1222:O1223"/>
    <mergeCell ref="A1222:A1223"/>
    <mergeCell ref="B1222:B1223"/>
    <mergeCell ref="C1222:C1223"/>
    <mergeCell ref="D1222:D1223"/>
    <mergeCell ref="P1246:P1247"/>
    <mergeCell ref="Q1246:Q1247"/>
    <mergeCell ref="R1246:R1247"/>
    <mergeCell ref="A1254:M1254"/>
    <mergeCell ref="C1256:F1256"/>
    <mergeCell ref="A1258:A1259"/>
    <mergeCell ref="B1258:B1259"/>
    <mergeCell ref="C1258:C1259"/>
    <mergeCell ref="D1258:D1259"/>
    <mergeCell ref="E1258:E1259"/>
    <mergeCell ref="H1246:J1246"/>
    <mergeCell ref="K1246:K1247"/>
    <mergeCell ref="L1246:L1247"/>
    <mergeCell ref="M1246:M1247"/>
    <mergeCell ref="N1246:N1247"/>
    <mergeCell ref="O1246:O1247"/>
    <mergeCell ref="A1246:A1247"/>
    <mergeCell ref="B1246:B1247"/>
    <mergeCell ref="C1246:C1247"/>
    <mergeCell ref="D1246:D1247"/>
    <mergeCell ref="E1246:E1247"/>
    <mergeCell ref="F1246:G1246"/>
    <mergeCell ref="A1271:A1272"/>
    <mergeCell ref="B1271:B1272"/>
    <mergeCell ref="C1271:C1272"/>
    <mergeCell ref="D1271:D1272"/>
    <mergeCell ref="E1271:E1272"/>
    <mergeCell ref="F1271:G1271"/>
    <mergeCell ref="O1258:O1259"/>
    <mergeCell ref="P1258:P1259"/>
    <mergeCell ref="Q1258:Q1259"/>
    <mergeCell ref="R1258:R1259"/>
    <mergeCell ref="A1267:M1267"/>
    <mergeCell ref="C1269:F1269"/>
    <mergeCell ref="F1258:G1258"/>
    <mergeCell ref="H1258:J1258"/>
    <mergeCell ref="K1258:K1259"/>
    <mergeCell ref="L1258:L1259"/>
    <mergeCell ref="M1258:M1259"/>
    <mergeCell ref="N1258:N1259"/>
    <mergeCell ref="C1293:C1294"/>
    <mergeCell ref="D1293:D1294"/>
    <mergeCell ref="E1293:E1294"/>
    <mergeCell ref="F1293:G1293"/>
    <mergeCell ref="O1285:O1286"/>
    <mergeCell ref="P1285:P1286"/>
    <mergeCell ref="Q1285:Q1286"/>
    <mergeCell ref="R1285:R1286"/>
    <mergeCell ref="A1289:M1289"/>
    <mergeCell ref="C1291:Q1291"/>
    <mergeCell ref="F1285:G1285"/>
    <mergeCell ref="H1285:J1285"/>
    <mergeCell ref="K1285:K1286"/>
    <mergeCell ref="L1285:L1286"/>
    <mergeCell ref="M1285:M1286"/>
    <mergeCell ref="N1285:N1286"/>
    <mergeCell ref="P1271:P1272"/>
    <mergeCell ref="Q1271:Q1272"/>
    <mergeCell ref="R1271:R1272"/>
    <mergeCell ref="A1281:M1281"/>
    <mergeCell ref="C1283:Q1283"/>
    <mergeCell ref="A1285:A1286"/>
    <mergeCell ref="B1285:B1286"/>
    <mergeCell ref="C1285:C1286"/>
    <mergeCell ref="D1285:D1286"/>
    <mergeCell ref="E1285:E1286"/>
    <mergeCell ref="H1271:J1271"/>
    <mergeCell ref="K1271:K1272"/>
    <mergeCell ref="L1271:L1272"/>
    <mergeCell ref="M1271:M1272"/>
    <mergeCell ref="N1271:N1272"/>
    <mergeCell ref="O1271:O1272"/>
    <mergeCell ref="E1309:E1310"/>
    <mergeCell ref="F1309:G1309"/>
    <mergeCell ref="O1301:O1302"/>
    <mergeCell ref="P1301:P1302"/>
    <mergeCell ref="Q1301:Q1302"/>
    <mergeCell ref="R1301:R1302"/>
    <mergeCell ref="A1305:M1305"/>
    <mergeCell ref="C1307:Q1307"/>
    <mergeCell ref="F1301:G1301"/>
    <mergeCell ref="H1301:J1301"/>
    <mergeCell ref="K1301:K1302"/>
    <mergeCell ref="L1301:L1302"/>
    <mergeCell ref="M1301:M1302"/>
    <mergeCell ref="N1301:N1302"/>
    <mergeCell ref="P1293:P1294"/>
    <mergeCell ref="Q1293:Q1294"/>
    <mergeCell ref="R1293:R1294"/>
    <mergeCell ref="A1297:M1297"/>
    <mergeCell ref="C1299:Q1299"/>
    <mergeCell ref="A1301:A1302"/>
    <mergeCell ref="B1301:B1302"/>
    <mergeCell ref="C1301:C1302"/>
    <mergeCell ref="D1301:D1302"/>
    <mergeCell ref="E1301:E1302"/>
    <mergeCell ref="H1293:J1293"/>
    <mergeCell ref="K1293:K1294"/>
    <mergeCell ref="L1293:L1294"/>
    <mergeCell ref="M1293:M1294"/>
    <mergeCell ref="N1293:N1294"/>
    <mergeCell ref="O1293:O1294"/>
    <mergeCell ref="A1293:A1294"/>
    <mergeCell ref="B1293:B1294"/>
    <mergeCell ref="O1317:O1318"/>
    <mergeCell ref="P1317:P1318"/>
    <mergeCell ref="Q1317:Q1318"/>
    <mergeCell ref="R1317:R1318"/>
    <mergeCell ref="A1324:M1324"/>
    <mergeCell ref="C1326:Q1326"/>
    <mergeCell ref="F1317:G1317"/>
    <mergeCell ref="H1317:J1317"/>
    <mergeCell ref="K1317:K1318"/>
    <mergeCell ref="L1317:L1318"/>
    <mergeCell ref="M1317:M1318"/>
    <mergeCell ref="N1317:N1318"/>
    <mergeCell ref="P1309:P1310"/>
    <mergeCell ref="Q1309:Q1310"/>
    <mergeCell ref="R1309:R1310"/>
    <mergeCell ref="A1313:M1313"/>
    <mergeCell ref="C1315:F1315"/>
    <mergeCell ref="A1317:A1318"/>
    <mergeCell ref="B1317:B1318"/>
    <mergeCell ref="C1317:C1318"/>
    <mergeCell ref="D1317:D1318"/>
    <mergeCell ref="E1317:E1318"/>
    <mergeCell ref="H1309:J1309"/>
    <mergeCell ref="K1309:K1310"/>
    <mergeCell ref="L1309:L1310"/>
    <mergeCell ref="M1309:M1310"/>
    <mergeCell ref="N1309:N1310"/>
    <mergeCell ref="O1309:O1310"/>
    <mergeCell ref="A1309:A1310"/>
    <mergeCell ref="B1309:B1310"/>
    <mergeCell ref="C1309:C1310"/>
    <mergeCell ref="D1309:D1310"/>
    <mergeCell ref="P1328:P1329"/>
    <mergeCell ref="Q1328:Q1329"/>
    <mergeCell ref="R1328:R1329"/>
    <mergeCell ref="A1333:M1333"/>
    <mergeCell ref="C1335:Q1335"/>
    <mergeCell ref="A1337:A1338"/>
    <mergeCell ref="B1337:B1338"/>
    <mergeCell ref="C1337:C1338"/>
    <mergeCell ref="D1337:D1338"/>
    <mergeCell ref="E1337:E1338"/>
    <mergeCell ref="H1328:J1328"/>
    <mergeCell ref="K1328:K1329"/>
    <mergeCell ref="L1328:L1329"/>
    <mergeCell ref="M1328:M1329"/>
    <mergeCell ref="N1328:N1329"/>
    <mergeCell ref="O1328:O1329"/>
    <mergeCell ref="A1328:A1329"/>
    <mergeCell ref="B1328:B1329"/>
    <mergeCell ref="C1328:C1329"/>
    <mergeCell ref="D1328:D1329"/>
    <mergeCell ref="E1328:E1329"/>
    <mergeCell ref="F1328:G1328"/>
    <mergeCell ref="A1346:A1347"/>
    <mergeCell ref="B1346:B1347"/>
    <mergeCell ref="C1346:C1347"/>
    <mergeCell ref="D1346:D1347"/>
    <mergeCell ref="E1346:E1347"/>
    <mergeCell ref="F1346:G1346"/>
    <mergeCell ref="O1337:O1338"/>
    <mergeCell ref="P1337:P1338"/>
    <mergeCell ref="Q1337:Q1338"/>
    <mergeCell ref="R1337:R1338"/>
    <mergeCell ref="A1342:M1342"/>
    <mergeCell ref="C1344:Q1344"/>
    <mergeCell ref="F1337:G1337"/>
    <mergeCell ref="H1337:J1337"/>
    <mergeCell ref="K1337:K1338"/>
    <mergeCell ref="L1337:L1338"/>
    <mergeCell ref="M1337:M1338"/>
    <mergeCell ref="N1337:N1338"/>
    <mergeCell ref="C1362:C1363"/>
    <mergeCell ref="D1362:D1363"/>
    <mergeCell ref="E1362:E1363"/>
    <mergeCell ref="F1362:G1362"/>
    <mergeCell ref="O1354:O1355"/>
    <mergeCell ref="P1354:P1355"/>
    <mergeCell ref="Q1354:Q1355"/>
    <mergeCell ref="R1354:R1355"/>
    <mergeCell ref="A1358:M1358"/>
    <mergeCell ref="C1360:Q1360"/>
    <mergeCell ref="F1354:G1354"/>
    <mergeCell ref="H1354:J1354"/>
    <mergeCell ref="K1354:K1355"/>
    <mergeCell ref="L1354:L1355"/>
    <mergeCell ref="M1354:M1355"/>
    <mergeCell ref="N1354:N1355"/>
    <mergeCell ref="P1346:P1347"/>
    <mergeCell ref="Q1346:Q1347"/>
    <mergeCell ref="R1346:R1347"/>
    <mergeCell ref="A1350:M1350"/>
    <mergeCell ref="C1352:Q1352"/>
    <mergeCell ref="A1354:A1355"/>
    <mergeCell ref="B1354:B1355"/>
    <mergeCell ref="C1354:C1355"/>
    <mergeCell ref="D1354:D1355"/>
    <mergeCell ref="E1354:E1355"/>
    <mergeCell ref="H1346:J1346"/>
    <mergeCell ref="K1346:K1347"/>
    <mergeCell ref="L1346:L1347"/>
    <mergeCell ref="M1346:M1347"/>
    <mergeCell ref="N1346:N1347"/>
    <mergeCell ref="O1346:O1347"/>
    <mergeCell ref="E1383:E1384"/>
    <mergeCell ref="F1383:G1383"/>
    <mergeCell ref="O1370:O1371"/>
    <mergeCell ref="P1370:P1371"/>
    <mergeCell ref="Q1370:Q1371"/>
    <mergeCell ref="R1370:R1371"/>
    <mergeCell ref="A1379:M1379"/>
    <mergeCell ref="C1381:Q1381"/>
    <mergeCell ref="F1370:G1370"/>
    <mergeCell ref="H1370:J1370"/>
    <mergeCell ref="K1370:K1371"/>
    <mergeCell ref="L1370:L1371"/>
    <mergeCell ref="M1370:M1371"/>
    <mergeCell ref="N1370:N1371"/>
    <mergeCell ref="P1362:P1363"/>
    <mergeCell ref="Q1362:Q1363"/>
    <mergeCell ref="R1362:R1363"/>
    <mergeCell ref="A1366:M1366"/>
    <mergeCell ref="C1368:Q1368"/>
    <mergeCell ref="A1370:A1371"/>
    <mergeCell ref="B1370:B1371"/>
    <mergeCell ref="C1370:C1371"/>
    <mergeCell ref="D1370:D1371"/>
    <mergeCell ref="E1370:E1371"/>
    <mergeCell ref="H1362:J1362"/>
    <mergeCell ref="K1362:K1363"/>
    <mergeCell ref="L1362:L1363"/>
    <mergeCell ref="M1362:M1363"/>
    <mergeCell ref="N1362:N1363"/>
    <mergeCell ref="O1362:O1363"/>
    <mergeCell ref="A1362:A1363"/>
    <mergeCell ref="B1362:B1363"/>
    <mergeCell ref="O1394:O1395"/>
    <mergeCell ref="P1394:P1395"/>
    <mergeCell ref="Q1394:Q1395"/>
    <mergeCell ref="R1394:R1395"/>
    <mergeCell ref="A1400:M1400"/>
    <mergeCell ref="C1402:F1402"/>
    <mergeCell ref="F1394:G1394"/>
    <mergeCell ref="H1394:J1394"/>
    <mergeCell ref="K1394:K1395"/>
    <mergeCell ref="L1394:L1395"/>
    <mergeCell ref="M1394:M1395"/>
    <mergeCell ref="N1394:N1395"/>
    <mergeCell ref="P1383:P1384"/>
    <mergeCell ref="Q1383:Q1384"/>
    <mergeCell ref="R1383:R1384"/>
    <mergeCell ref="A1390:M1390"/>
    <mergeCell ref="C1392:N1392"/>
    <mergeCell ref="A1394:A1395"/>
    <mergeCell ref="B1394:B1395"/>
    <mergeCell ref="C1394:C1395"/>
    <mergeCell ref="D1394:D1395"/>
    <mergeCell ref="E1394:E1395"/>
    <mergeCell ref="H1383:J1383"/>
    <mergeCell ref="K1383:K1384"/>
    <mergeCell ref="L1383:L1384"/>
    <mergeCell ref="M1383:M1384"/>
    <mergeCell ref="N1383:N1384"/>
    <mergeCell ref="O1383:O1384"/>
    <mergeCell ref="A1383:A1384"/>
    <mergeCell ref="B1383:B1384"/>
    <mergeCell ref="C1383:C1384"/>
    <mergeCell ref="D1383:D1384"/>
    <mergeCell ref="P1404:P1405"/>
    <mergeCell ref="Q1404:Q1405"/>
    <mergeCell ref="R1404:R1405"/>
    <mergeCell ref="A1411:M1411"/>
    <mergeCell ref="C1413:F1413"/>
    <mergeCell ref="A1415:A1416"/>
    <mergeCell ref="B1415:B1416"/>
    <mergeCell ref="C1415:C1416"/>
    <mergeCell ref="D1415:D1416"/>
    <mergeCell ref="E1415:E1416"/>
    <mergeCell ref="H1404:J1404"/>
    <mergeCell ref="K1404:K1405"/>
    <mergeCell ref="L1404:L1405"/>
    <mergeCell ref="M1404:M1405"/>
    <mergeCell ref="N1404:N1405"/>
    <mergeCell ref="O1404:O1405"/>
    <mergeCell ref="A1404:A1405"/>
    <mergeCell ref="B1404:B1405"/>
    <mergeCell ref="C1404:C1405"/>
    <mergeCell ref="D1404:D1405"/>
    <mergeCell ref="E1404:E1405"/>
    <mergeCell ref="F1404:G1404"/>
    <mergeCell ref="A1423:A1424"/>
    <mergeCell ref="B1423:B1424"/>
    <mergeCell ref="C1423:C1424"/>
    <mergeCell ref="D1423:D1424"/>
    <mergeCell ref="E1423:E1424"/>
    <mergeCell ref="F1423:G1423"/>
    <mergeCell ref="O1415:O1416"/>
    <mergeCell ref="P1415:P1416"/>
    <mergeCell ref="Q1415:Q1416"/>
    <mergeCell ref="R1415:R1416"/>
    <mergeCell ref="A1419:M1419"/>
    <mergeCell ref="C1421:F1421"/>
    <mergeCell ref="F1415:G1415"/>
    <mergeCell ref="H1415:J1415"/>
    <mergeCell ref="K1415:K1416"/>
    <mergeCell ref="L1415:L1416"/>
    <mergeCell ref="M1415:M1416"/>
    <mergeCell ref="N1415:N1416"/>
    <mergeCell ref="C1439:C1440"/>
    <mergeCell ref="D1439:D1440"/>
    <mergeCell ref="E1439:E1440"/>
    <mergeCell ref="F1439:G1439"/>
    <mergeCell ref="O1431:O1432"/>
    <mergeCell ref="P1431:P1432"/>
    <mergeCell ref="Q1431:Q1432"/>
    <mergeCell ref="R1431:R1432"/>
    <mergeCell ref="A1435:M1435"/>
    <mergeCell ref="C1437:F1437"/>
    <mergeCell ref="F1431:G1431"/>
    <mergeCell ref="H1431:J1431"/>
    <mergeCell ref="K1431:K1432"/>
    <mergeCell ref="L1431:L1432"/>
    <mergeCell ref="M1431:M1432"/>
    <mergeCell ref="N1431:N1432"/>
    <mergeCell ref="P1423:P1424"/>
    <mergeCell ref="Q1423:Q1424"/>
    <mergeCell ref="R1423:R1424"/>
    <mergeCell ref="A1427:M1427"/>
    <mergeCell ref="C1429:F1429"/>
    <mergeCell ref="A1431:A1432"/>
    <mergeCell ref="B1431:B1432"/>
    <mergeCell ref="C1431:C1432"/>
    <mergeCell ref="D1431:D1432"/>
    <mergeCell ref="E1431:E1432"/>
    <mergeCell ref="H1423:J1423"/>
    <mergeCell ref="K1423:K1424"/>
    <mergeCell ref="L1423:L1424"/>
    <mergeCell ref="M1423:M1424"/>
    <mergeCell ref="N1423:N1424"/>
    <mergeCell ref="O1423:O1424"/>
    <mergeCell ref="E1455:E1456"/>
    <mergeCell ref="F1455:G1455"/>
    <mergeCell ref="O1447:O1448"/>
    <mergeCell ref="P1447:P1448"/>
    <mergeCell ref="Q1447:Q1448"/>
    <mergeCell ref="R1447:R1448"/>
    <mergeCell ref="A1451:M1451"/>
    <mergeCell ref="C1453:F1453"/>
    <mergeCell ref="F1447:G1447"/>
    <mergeCell ref="H1447:J1447"/>
    <mergeCell ref="K1447:K1448"/>
    <mergeCell ref="L1447:L1448"/>
    <mergeCell ref="M1447:M1448"/>
    <mergeCell ref="N1447:N1448"/>
    <mergeCell ref="P1439:P1440"/>
    <mergeCell ref="Q1439:Q1440"/>
    <mergeCell ref="R1439:R1440"/>
    <mergeCell ref="A1443:M1443"/>
    <mergeCell ref="C1445:F1445"/>
    <mergeCell ref="A1447:A1448"/>
    <mergeCell ref="B1447:B1448"/>
    <mergeCell ref="C1447:C1448"/>
    <mergeCell ref="D1447:D1448"/>
    <mergeCell ref="E1447:E1448"/>
    <mergeCell ref="H1439:J1439"/>
    <mergeCell ref="K1439:K1440"/>
    <mergeCell ref="L1439:L1440"/>
    <mergeCell ref="M1439:M1440"/>
    <mergeCell ref="N1439:N1440"/>
    <mergeCell ref="O1439:O1440"/>
    <mergeCell ref="A1439:A1440"/>
    <mergeCell ref="B1439:B1440"/>
    <mergeCell ref="O1463:O1464"/>
    <mergeCell ref="P1463:P1464"/>
    <mergeCell ref="Q1463:Q1464"/>
    <mergeCell ref="R1463:R1464"/>
    <mergeCell ref="A1467:M1467"/>
    <mergeCell ref="C1469:F1469"/>
    <mergeCell ref="F1463:G1463"/>
    <mergeCell ref="H1463:J1463"/>
    <mergeCell ref="K1463:K1464"/>
    <mergeCell ref="L1463:L1464"/>
    <mergeCell ref="M1463:M1464"/>
    <mergeCell ref="N1463:N1464"/>
    <mergeCell ref="P1455:P1456"/>
    <mergeCell ref="Q1455:Q1456"/>
    <mergeCell ref="R1455:R1456"/>
    <mergeCell ref="A1459:M1459"/>
    <mergeCell ref="C1461:F1461"/>
    <mergeCell ref="A1463:A1464"/>
    <mergeCell ref="B1463:B1464"/>
    <mergeCell ref="C1463:C1464"/>
    <mergeCell ref="D1463:D1464"/>
    <mergeCell ref="E1463:E1464"/>
    <mergeCell ref="H1455:J1455"/>
    <mergeCell ref="K1455:K1456"/>
    <mergeCell ref="L1455:L1456"/>
    <mergeCell ref="M1455:M1456"/>
    <mergeCell ref="N1455:N1456"/>
    <mergeCell ref="O1455:O1456"/>
    <mergeCell ref="A1455:A1456"/>
    <mergeCell ref="B1455:B1456"/>
    <mergeCell ref="C1455:C1456"/>
    <mergeCell ref="D1455:D1456"/>
    <mergeCell ref="P1471:P1472"/>
    <mergeCell ref="Q1471:Q1472"/>
    <mergeCell ref="R1471:R1472"/>
    <mergeCell ref="A1475:M1475"/>
    <mergeCell ref="C1477:F1477"/>
    <mergeCell ref="A1479:A1480"/>
    <mergeCell ref="B1479:B1480"/>
    <mergeCell ref="C1479:C1480"/>
    <mergeCell ref="D1479:D1480"/>
    <mergeCell ref="E1479:E1480"/>
    <mergeCell ref="H1471:J1471"/>
    <mergeCell ref="K1471:K1472"/>
    <mergeCell ref="L1471:L1472"/>
    <mergeCell ref="M1471:M1472"/>
    <mergeCell ref="N1471:N1472"/>
    <mergeCell ref="O1471:O1472"/>
    <mergeCell ref="A1471:A1472"/>
    <mergeCell ref="B1471:B1472"/>
    <mergeCell ref="C1471:C1472"/>
    <mergeCell ref="D1471:D1472"/>
    <mergeCell ref="E1471:E1472"/>
    <mergeCell ref="F1471:G1471"/>
    <mergeCell ref="A1487:A1488"/>
    <mergeCell ref="B1487:B1488"/>
    <mergeCell ref="C1487:C1488"/>
    <mergeCell ref="D1487:D1488"/>
    <mergeCell ref="E1487:E1488"/>
    <mergeCell ref="F1487:G1487"/>
    <mergeCell ref="O1479:O1480"/>
    <mergeCell ref="P1479:P1480"/>
    <mergeCell ref="Q1479:Q1480"/>
    <mergeCell ref="R1479:R1480"/>
    <mergeCell ref="A1483:M1483"/>
    <mergeCell ref="C1485:F1485"/>
    <mergeCell ref="F1479:G1479"/>
    <mergeCell ref="H1479:J1479"/>
    <mergeCell ref="K1479:K1480"/>
    <mergeCell ref="L1479:L1480"/>
    <mergeCell ref="M1479:M1480"/>
    <mergeCell ref="N1479:N1480"/>
    <mergeCell ref="C1503:C1504"/>
    <mergeCell ref="D1503:D1504"/>
    <mergeCell ref="E1503:E1504"/>
    <mergeCell ref="F1503:G1503"/>
    <mergeCell ref="O1495:O1496"/>
    <mergeCell ref="P1495:P1496"/>
    <mergeCell ref="Q1495:Q1496"/>
    <mergeCell ref="R1495:R1496"/>
    <mergeCell ref="A1499:M1499"/>
    <mergeCell ref="C1501:F1501"/>
    <mergeCell ref="F1495:G1495"/>
    <mergeCell ref="H1495:J1495"/>
    <mergeCell ref="K1495:K1496"/>
    <mergeCell ref="L1495:L1496"/>
    <mergeCell ref="M1495:M1496"/>
    <mergeCell ref="N1495:N1496"/>
    <mergeCell ref="P1487:P1488"/>
    <mergeCell ref="Q1487:Q1488"/>
    <mergeCell ref="R1487:R1488"/>
    <mergeCell ref="A1491:M1491"/>
    <mergeCell ref="C1493:F1493"/>
    <mergeCell ref="A1495:A1496"/>
    <mergeCell ref="B1495:B1496"/>
    <mergeCell ref="C1495:C1496"/>
    <mergeCell ref="D1495:D1496"/>
    <mergeCell ref="E1495:E1496"/>
    <mergeCell ref="H1487:J1487"/>
    <mergeCell ref="K1487:K1488"/>
    <mergeCell ref="L1487:L1488"/>
    <mergeCell ref="M1487:M1488"/>
    <mergeCell ref="N1487:N1488"/>
    <mergeCell ref="O1487:O1488"/>
    <mergeCell ref="E1519:E1520"/>
    <mergeCell ref="F1519:G1519"/>
    <mergeCell ref="O1511:O1512"/>
    <mergeCell ref="P1511:P1512"/>
    <mergeCell ref="Q1511:Q1512"/>
    <mergeCell ref="R1511:R1512"/>
    <mergeCell ref="A1515:M1515"/>
    <mergeCell ref="C1517:F1517"/>
    <mergeCell ref="F1511:G1511"/>
    <mergeCell ref="H1511:J1511"/>
    <mergeCell ref="K1511:K1512"/>
    <mergeCell ref="L1511:L1512"/>
    <mergeCell ref="M1511:M1512"/>
    <mergeCell ref="N1511:N1512"/>
    <mergeCell ref="P1503:P1504"/>
    <mergeCell ref="Q1503:Q1504"/>
    <mergeCell ref="R1503:R1504"/>
    <mergeCell ref="A1507:M1507"/>
    <mergeCell ref="C1509:F1509"/>
    <mergeCell ref="A1511:A1512"/>
    <mergeCell ref="B1511:B1512"/>
    <mergeCell ref="C1511:C1512"/>
    <mergeCell ref="D1511:D1512"/>
    <mergeCell ref="E1511:E1512"/>
    <mergeCell ref="H1503:J1503"/>
    <mergeCell ref="K1503:K1504"/>
    <mergeCell ref="L1503:L1504"/>
    <mergeCell ref="M1503:M1504"/>
    <mergeCell ref="N1503:N1504"/>
    <mergeCell ref="O1503:O1504"/>
    <mergeCell ref="A1503:A1504"/>
    <mergeCell ref="B1503:B1504"/>
    <mergeCell ref="O1527:O1528"/>
    <mergeCell ref="P1527:P1528"/>
    <mergeCell ref="Q1527:Q1528"/>
    <mergeCell ref="R1527:R1528"/>
    <mergeCell ref="A1531:M1531"/>
    <mergeCell ref="C1533:F1533"/>
    <mergeCell ref="F1527:G1527"/>
    <mergeCell ref="H1527:J1527"/>
    <mergeCell ref="K1527:K1528"/>
    <mergeCell ref="L1527:L1528"/>
    <mergeCell ref="M1527:M1528"/>
    <mergeCell ref="N1527:N1528"/>
    <mergeCell ref="P1519:P1520"/>
    <mergeCell ref="Q1519:Q1520"/>
    <mergeCell ref="R1519:R1520"/>
    <mergeCell ref="A1523:M1523"/>
    <mergeCell ref="C1525:F1525"/>
    <mergeCell ref="A1527:A1528"/>
    <mergeCell ref="B1527:B1528"/>
    <mergeCell ref="C1527:C1528"/>
    <mergeCell ref="D1527:D1528"/>
    <mergeCell ref="E1527:E1528"/>
    <mergeCell ref="H1519:J1519"/>
    <mergeCell ref="K1519:K1520"/>
    <mergeCell ref="L1519:L1520"/>
    <mergeCell ref="M1519:M1520"/>
    <mergeCell ref="N1519:N1520"/>
    <mergeCell ref="O1519:O1520"/>
    <mergeCell ref="A1519:A1520"/>
    <mergeCell ref="B1519:B1520"/>
    <mergeCell ref="C1519:C1520"/>
    <mergeCell ref="D1519:D1520"/>
    <mergeCell ref="P1535:P1536"/>
    <mergeCell ref="Q1535:Q1536"/>
    <mergeCell ref="R1535:R1536"/>
    <mergeCell ref="A1539:M1539"/>
    <mergeCell ref="A1542:M1542"/>
    <mergeCell ref="C1546:F1546"/>
    <mergeCell ref="H1535:J1535"/>
    <mergeCell ref="K1535:K1536"/>
    <mergeCell ref="L1535:L1536"/>
    <mergeCell ref="M1535:M1536"/>
    <mergeCell ref="N1535:N1536"/>
    <mergeCell ref="O1535:O1536"/>
    <mergeCell ref="A1535:A1536"/>
    <mergeCell ref="B1535:B1536"/>
    <mergeCell ref="C1535:C1536"/>
    <mergeCell ref="D1535:D1536"/>
    <mergeCell ref="E1535:E1536"/>
    <mergeCell ref="F1535:G1535"/>
    <mergeCell ref="E1573:E1574"/>
    <mergeCell ref="F1573:G1573"/>
    <mergeCell ref="P1548:P1549"/>
    <mergeCell ref="Q1548:Q1549"/>
    <mergeCell ref="R1548:R1549"/>
    <mergeCell ref="A1565:M1565"/>
    <mergeCell ref="A1567:M1567"/>
    <mergeCell ref="C1571:F1571"/>
    <mergeCell ref="H1548:J1548"/>
    <mergeCell ref="K1548:K1549"/>
    <mergeCell ref="L1548:L1549"/>
    <mergeCell ref="M1548:M1549"/>
    <mergeCell ref="N1548:N1549"/>
    <mergeCell ref="O1548:O1549"/>
    <mergeCell ref="A1548:A1549"/>
    <mergeCell ref="B1548:B1549"/>
    <mergeCell ref="C1548:C1549"/>
    <mergeCell ref="D1548:D1549"/>
    <mergeCell ref="E1548:E1549"/>
    <mergeCell ref="F1548:G1548"/>
    <mergeCell ref="O1581:O1582"/>
    <mergeCell ref="P1581:P1582"/>
    <mergeCell ref="Q1581:Q1582"/>
    <mergeCell ref="R1581:R1582"/>
    <mergeCell ref="A1585:M1585"/>
    <mergeCell ref="A1587:M1587"/>
    <mergeCell ref="F1581:G1581"/>
    <mergeCell ref="H1581:J1581"/>
    <mergeCell ref="K1581:K1582"/>
    <mergeCell ref="L1581:L1582"/>
    <mergeCell ref="M1581:M1582"/>
    <mergeCell ref="N1581:N1582"/>
    <mergeCell ref="P1573:P1574"/>
    <mergeCell ref="Q1573:Q1574"/>
    <mergeCell ref="R1573:R1574"/>
    <mergeCell ref="A1577:M1577"/>
    <mergeCell ref="C1579:F1579"/>
    <mergeCell ref="A1581:A1582"/>
    <mergeCell ref="B1581:B1582"/>
    <mergeCell ref="C1581:C1582"/>
    <mergeCell ref="D1581:D1582"/>
    <mergeCell ref="E1581:E1582"/>
    <mergeCell ref="H1573:J1573"/>
    <mergeCell ref="K1573:K1574"/>
    <mergeCell ref="L1573:L1574"/>
    <mergeCell ref="M1573:M1574"/>
    <mergeCell ref="N1573:N1574"/>
    <mergeCell ref="O1573:O1574"/>
    <mergeCell ref="A1573:A1574"/>
    <mergeCell ref="B1573:B1574"/>
    <mergeCell ref="C1573:C1574"/>
    <mergeCell ref="D1573:D1574"/>
    <mergeCell ref="P1593:P1594"/>
    <mergeCell ref="Q1593:Q1594"/>
    <mergeCell ref="R1593:R1594"/>
    <mergeCell ref="A1602:M1602"/>
    <mergeCell ref="C1605:F1605"/>
    <mergeCell ref="A1607:A1608"/>
    <mergeCell ref="B1607:B1608"/>
    <mergeCell ref="C1607:C1608"/>
    <mergeCell ref="D1607:D1608"/>
    <mergeCell ref="E1607:E1608"/>
    <mergeCell ref="H1593:J1593"/>
    <mergeCell ref="K1593:K1594"/>
    <mergeCell ref="L1593:L1594"/>
    <mergeCell ref="M1593:M1594"/>
    <mergeCell ref="N1593:N1594"/>
    <mergeCell ref="O1593:O1594"/>
    <mergeCell ref="C1591:F1591"/>
    <mergeCell ref="A1593:A1594"/>
    <mergeCell ref="B1593:B1594"/>
    <mergeCell ref="C1593:C1594"/>
    <mergeCell ref="D1593:D1594"/>
    <mergeCell ref="E1593:E1594"/>
    <mergeCell ref="F1593:G1593"/>
    <mergeCell ref="A1619:M1619"/>
    <mergeCell ref="A1623:C1623"/>
    <mergeCell ref="A1624:C1624"/>
    <mergeCell ref="E1624:M1624"/>
    <mergeCell ref="A1625:C1625"/>
    <mergeCell ref="A1630:Q1630"/>
    <mergeCell ref="O1607:O1608"/>
    <mergeCell ref="P1607:P1608"/>
    <mergeCell ref="Q1607:Q1608"/>
    <mergeCell ref="R1607:R1608"/>
    <mergeCell ref="A1614:M1614"/>
    <mergeCell ref="A1616:M1616"/>
    <mergeCell ref="F1607:G1607"/>
    <mergeCell ref="H1607:J1607"/>
    <mergeCell ref="K1607:K1608"/>
    <mergeCell ref="L1607:L1608"/>
    <mergeCell ref="M1607:M1608"/>
    <mergeCell ref="N1607:N1608"/>
  </mergeCells>
  <printOptions horizontalCentered="1"/>
  <pageMargins left="0.39370078740157483" right="0.39370078740157483" top="0.39370078740157483" bottom="0.19685039370078741" header="0.31496062992125984" footer="0.31496062992125984"/>
  <pageSetup paperSize="5" scale="45" orientation="landscape" r:id="rId1"/>
  <headerFooter>
    <oddFooter>&amp;R&amp;P  de &amp;N</oddFooter>
  </headerFooter>
  <rowBreaks count="29" manualBreakCount="29">
    <brk id="23" max="16383" man="1"/>
    <brk id="35" max="16383" man="1"/>
    <brk id="53" max="16383" man="1"/>
    <brk id="118" max="17" man="1"/>
    <brk id="179" max="16383" man="1"/>
    <brk id="240" max="16383" man="1"/>
    <brk id="295" max="16383" man="1"/>
    <brk id="359" max="16383" man="1"/>
    <brk id="416" max="16383" man="1"/>
    <brk id="477" max="16383" man="1"/>
    <brk id="534" max="16383" man="1"/>
    <brk id="604" max="16383" man="1"/>
    <brk id="668" max="16383" man="1"/>
    <brk id="722" max="16383" man="1"/>
    <brk id="777" max="16383" man="1"/>
    <brk id="834" max="16383" man="1"/>
    <brk id="882" max="16383" man="1"/>
    <brk id="944" max="16383" man="1"/>
    <brk id="1016" max="16383" man="1"/>
    <brk id="1084" max="16383" man="1"/>
    <brk id="1144" max="16383" man="1"/>
    <brk id="1190" max="16383" man="1"/>
    <brk id="1243" max="16383" man="1"/>
    <brk id="1305" max="16383" man="1"/>
    <brk id="1367" max="16383" man="1"/>
    <brk id="1428" max="16383" man="1"/>
    <brk id="1500" max="16383" man="1"/>
    <brk id="1555" max="16383" man="1"/>
    <brk id="160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7" workbookViewId="0">
      <selection activeCell="E18" sqref="E18"/>
    </sheetView>
  </sheetViews>
  <sheetFormatPr baseColWidth="10" defaultColWidth="14.44140625" defaultRowHeight="15" customHeight="1" x14ac:dyDescent="0.3"/>
  <cols>
    <col min="1" max="1" width="10" customWidth="1"/>
    <col min="2" max="2" width="52.44140625" customWidth="1"/>
    <col min="3" max="3" width="23" customWidth="1"/>
    <col min="4" max="4" width="23.109375" customWidth="1"/>
    <col min="5" max="5" width="24.44140625" customWidth="1"/>
    <col min="6" max="6" width="17.6640625" customWidth="1"/>
    <col min="7" max="7" width="19" customWidth="1"/>
    <col min="8" max="26" width="11.44140625" customWidth="1"/>
  </cols>
  <sheetData>
    <row r="1" spans="1:26" ht="16.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6.5" customHeight="1" x14ac:dyDescent="0.3">
      <c r="A2" s="2" t="s">
        <v>2276</v>
      </c>
      <c r="B2" s="1"/>
      <c r="C2" s="1"/>
      <c r="D2" s="1"/>
      <c r="E2" s="1"/>
      <c r="F2" s="1"/>
      <c r="G2" s="1"/>
      <c r="H2" s="1"/>
      <c r="I2" s="1"/>
      <c r="J2" s="1"/>
      <c r="K2" s="1"/>
      <c r="L2" s="1"/>
      <c r="M2" s="1"/>
      <c r="N2" s="1"/>
      <c r="O2" s="1"/>
      <c r="P2" s="1"/>
      <c r="Q2" s="1"/>
      <c r="R2" s="1"/>
      <c r="S2" s="1"/>
      <c r="T2" s="1"/>
      <c r="U2" s="1"/>
      <c r="V2" s="1"/>
      <c r="W2" s="1"/>
      <c r="X2" s="1"/>
      <c r="Y2" s="1"/>
      <c r="Z2" s="1"/>
    </row>
    <row r="3" spans="1:26" ht="16.5" customHeight="1" x14ac:dyDescent="0.3">
      <c r="A3" s="2" t="s">
        <v>1</v>
      </c>
      <c r="B3" s="1"/>
      <c r="C3" s="1"/>
      <c r="D3" s="1"/>
      <c r="E3" s="1"/>
      <c r="F3" s="1"/>
      <c r="G3" s="1"/>
      <c r="H3" s="1"/>
      <c r="I3" s="1"/>
      <c r="J3" s="1"/>
      <c r="K3" s="1"/>
      <c r="L3" s="1"/>
      <c r="M3" s="1"/>
      <c r="N3" s="1"/>
      <c r="O3" s="1"/>
      <c r="P3" s="1"/>
      <c r="Q3" s="1"/>
      <c r="R3" s="1"/>
      <c r="S3" s="1"/>
      <c r="T3" s="1"/>
      <c r="U3" s="1"/>
      <c r="V3" s="1"/>
      <c r="W3" s="1"/>
      <c r="X3" s="1"/>
      <c r="Y3" s="1"/>
      <c r="Z3" s="1"/>
    </row>
    <row r="4" spans="1:26" ht="16.5" customHeight="1" x14ac:dyDescent="0.3">
      <c r="A4" s="2" t="s">
        <v>583</v>
      </c>
      <c r="B4" s="1"/>
      <c r="C4" s="1"/>
      <c r="D4" s="1"/>
      <c r="E4" s="1"/>
      <c r="F4" s="1"/>
      <c r="G4" s="1"/>
      <c r="H4" s="1"/>
      <c r="I4" s="1"/>
      <c r="J4" s="1"/>
      <c r="K4" s="1"/>
      <c r="L4" s="1"/>
      <c r="M4" s="1"/>
      <c r="N4" s="1"/>
      <c r="O4" s="1"/>
      <c r="P4" s="1"/>
      <c r="Q4" s="1"/>
      <c r="R4" s="1"/>
      <c r="S4" s="1"/>
      <c r="T4" s="1"/>
      <c r="U4" s="1"/>
      <c r="V4" s="1"/>
      <c r="W4" s="1"/>
      <c r="X4" s="1"/>
      <c r="Y4" s="1"/>
      <c r="Z4" s="1"/>
    </row>
    <row r="5" spans="1:26" ht="16.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16.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6.5" customHeight="1" x14ac:dyDescent="0.3">
      <c r="A7" s="2" t="s">
        <v>2</v>
      </c>
      <c r="B7" s="2"/>
      <c r="C7" s="2"/>
      <c r="D7" s="2"/>
      <c r="E7" s="2"/>
      <c r="F7" s="2"/>
      <c r="G7" s="2"/>
      <c r="H7" s="2"/>
      <c r="I7" s="2"/>
      <c r="J7" s="2"/>
      <c r="K7" s="2"/>
      <c r="L7" s="2"/>
      <c r="M7" s="2"/>
      <c r="N7" s="2"/>
      <c r="O7" s="2"/>
      <c r="P7" s="2"/>
      <c r="Q7" s="2"/>
      <c r="R7" s="2"/>
      <c r="S7" s="2"/>
      <c r="T7" s="2"/>
      <c r="U7" s="2"/>
      <c r="V7" s="2"/>
      <c r="W7" s="2"/>
      <c r="X7" s="2"/>
      <c r="Y7" s="2"/>
      <c r="Z7" s="2"/>
    </row>
    <row r="8" spans="1:26" ht="16.5" customHeight="1" x14ac:dyDescent="0.3">
      <c r="A8" s="2" t="s">
        <v>3</v>
      </c>
      <c r="B8" s="2"/>
      <c r="C8" s="2"/>
      <c r="D8" s="2"/>
      <c r="E8" s="2"/>
      <c r="F8" s="2"/>
      <c r="G8" s="2"/>
      <c r="H8" s="2"/>
      <c r="I8" s="2"/>
      <c r="J8" s="2"/>
      <c r="K8" s="2"/>
      <c r="L8" s="2"/>
      <c r="M8" s="2"/>
      <c r="N8" s="2"/>
      <c r="O8" s="2"/>
      <c r="P8" s="2"/>
      <c r="Q8" s="2"/>
      <c r="R8" s="2"/>
      <c r="S8" s="2"/>
      <c r="T8" s="2"/>
      <c r="U8" s="2"/>
      <c r="V8" s="2"/>
      <c r="W8" s="2"/>
      <c r="X8" s="2"/>
      <c r="Y8" s="2"/>
      <c r="Z8" s="2"/>
    </row>
    <row r="9" spans="1:26" ht="16.5" customHeight="1" x14ac:dyDescent="0.3">
      <c r="A9" s="2" t="s">
        <v>4</v>
      </c>
      <c r="B9" s="2"/>
      <c r="C9" s="2"/>
      <c r="D9" s="2"/>
      <c r="E9" s="2"/>
      <c r="F9" s="2"/>
      <c r="G9" s="2"/>
      <c r="H9" s="2"/>
      <c r="I9" s="2"/>
      <c r="J9" s="2"/>
      <c r="K9" s="2"/>
      <c r="L9" s="2"/>
      <c r="M9" s="2"/>
      <c r="N9" s="2"/>
      <c r="O9" s="2"/>
      <c r="P9" s="2"/>
      <c r="Q9" s="2"/>
      <c r="R9" s="2"/>
      <c r="S9" s="2"/>
      <c r="T9" s="2"/>
      <c r="U9" s="2"/>
      <c r="V9" s="2"/>
      <c r="W9" s="2"/>
      <c r="X9" s="2"/>
      <c r="Y9" s="2"/>
      <c r="Z9" s="2"/>
    </row>
    <row r="10" spans="1:26" ht="16.5" customHeight="1" x14ac:dyDescent="0.3">
      <c r="A10" s="2"/>
      <c r="B10" s="2"/>
      <c r="C10" s="3"/>
      <c r="D10" s="3"/>
      <c r="E10" s="3"/>
      <c r="F10" s="2"/>
      <c r="G10" s="2"/>
      <c r="H10" s="2"/>
      <c r="I10" s="2"/>
      <c r="J10" s="2"/>
      <c r="K10" s="2"/>
      <c r="L10" s="2"/>
      <c r="M10" s="2"/>
      <c r="N10" s="2"/>
      <c r="O10" s="2"/>
      <c r="P10" s="2"/>
      <c r="Q10" s="2"/>
      <c r="R10" s="2"/>
      <c r="S10" s="2"/>
      <c r="T10" s="2"/>
      <c r="U10" s="2"/>
      <c r="V10" s="2"/>
      <c r="W10" s="2"/>
      <c r="X10" s="2"/>
      <c r="Y10" s="2"/>
      <c r="Z10" s="2"/>
    </row>
    <row r="11" spans="1:26" ht="63" customHeight="1" x14ac:dyDescent="0.3">
      <c r="A11" s="4" t="s">
        <v>5</v>
      </c>
      <c r="B11" s="4" t="s">
        <v>6</v>
      </c>
      <c r="C11" s="5">
        <v>45657</v>
      </c>
      <c r="D11" s="5">
        <v>46022</v>
      </c>
      <c r="E11" s="6" t="s">
        <v>7</v>
      </c>
      <c r="F11" s="7"/>
      <c r="G11" s="7"/>
      <c r="H11" s="7"/>
      <c r="I11" s="7"/>
      <c r="J11" s="7"/>
      <c r="K11" s="7"/>
      <c r="L11" s="7"/>
      <c r="M11" s="7"/>
      <c r="N11" s="7"/>
      <c r="O11" s="7"/>
      <c r="P11" s="7"/>
      <c r="Q11" s="7"/>
      <c r="R11" s="7"/>
      <c r="S11" s="7"/>
      <c r="T11" s="7"/>
      <c r="U11" s="7"/>
      <c r="V11" s="7"/>
      <c r="W11" s="7"/>
      <c r="X11" s="7"/>
      <c r="Y11" s="7"/>
      <c r="Z11" s="7"/>
    </row>
    <row r="12" spans="1:26" ht="16.5" customHeight="1" x14ac:dyDescent="0.3">
      <c r="A12" s="8">
        <v>124</v>
      </c>
      <c r="B12" s="9" t="s">
        <v>8</v>
      </c>
      <c r="C12" s="10">
        <f t="shared" ref="C12:E12" si="0">SUM(C13:C20)</f>
        <v>893796929.88</v>
      </c>
      <c r="D12" s="10">
        <f t="shared" si="0"/>
        <v>1019759439.66</v>
      </c>
      <c r="E12" s="10">
        <f t="shared" si="0"/>
        <v>125949014.91999999</v>
      </c>
      <c r="F12" s="11"/>
      <c r="G12" s="7"/>
      <c r="H12" s="2"/>
      <c r="I12" s="2"/>
      <c r="J12" s="2"/>
      <c r="K12" s="2"/>
      <c r="L12" s="2"/>
      <c r="M12" s="2"/>
      <c r="N12" s="2"/>
      <c r="O12" s="2"/>
      <c r="P12" s="2"/>
      <c r="Q12" s="2"/>
      <c r="R12" s="2"/>
      <c r="S12" s="2"/>
      <c r="T12" s="2"/>
      <c r="U12" s="2"/>
      <c r="V12" s="2"/>
      <c r="W12" s="2"/>
      <c r="X12" s="2"/>
      <c r="Y12" s="2"/>
      <c r="Z12" s="2"/>
    </row>
    <row r="13" spans="1:26" ht="16.5" customHeight="1" x14ac:dyDescent="0.3">
      <c r="A13" s="12">
        <v>1241</v>
      </c>
      <c r="B13" s="13" t="s">
        <v>9</v>
      </c>
      <c r="C13" s="14">
        <v>260534107.87</v>
      </c>
      <c r="D13" s="14">
        <v>305361420.50999999</v>
      </c>
      <c r="E13" s="15">
        <f t="shared" ref="E13:E19" si="1">+D13-C13</f>
        <v>44827312.639999986</v>
      </c>
      <c r="F13" s="11"/>
      <c r="G13" s="7"/>
      <c r="H13" s="1"/>
      <c r="I13" s="1"/>
      <c r="J13" s="1"/>
      <c r="K13" s="1"/>
      <c r="L13" s="1"/>
      <c r="M13" s="1"/>
      <c r="N13" s="1"/>
      <c r="O13" s="1"/>
      <c r="P13" s="1"/>
      <c r="Q13" s="1"/>
      <c r="R13" s="1"/>
      <c r="S13" s="1"/>
      <c r="T13" s="1"/>
      <c r="U13" s="1"/>
      <c r="V13" s="1"/>
      <c r="W13" s="1"/>
      <c r="X13" s="1"/>
      <c r="Y13" s="1"/>
      <c r="Z13" s="1"/>
    </row>
    <row r="14" spans="1:26" ht="16.5" customHeight="1" x14ac:dyDescent="0.3">
      <c r="A14" s="12">
        <v>1242</v>
      </c>
      <c r="B14" s="13" t="s">
        <v>10</v>
      </c>
      <c r="C14" s="14">
        <v>12890054.130000001</v>
      </c>
      <c r="D14" s="14">
        <v>14137602.01</v>
      </c>
      <c r="E14" s="15">
        <f t="shared" si="1"/>
        <v>1247547.879999999</v>
      </c>
      <c r="F14" s="11"/>
      <c r="G14" s="7"/>
      <c r="H14" s="1"/>
      <c r="I14" s="1"/>
      <c r="J14" s="1"/>
      <c r="K14" s="1"/>
      <c r="L14" s="1"/>
      <c r="M14" s="1"/>
      <c r="N14" s="1"/>
      <c r="O14" s="1"/>
      <c r="P14" s="1"/>
      <c r="Q14" s="1"/>
      <c r="R14" s="1"/>
      <c r="S14" s="1"/>
      <c r="T14" s="1"/>
      <c r="U14" s="1"/>
      <c r="V14" s="1"/>
      <c r="W14" s="1"/>
      <c r="X14" s="1"/>
      <c r="Y14" s="1"/>
      <c r="Z14" s="1"/>
    </row>
    <row r="15" spans="1:26" ht="15.75" customHeight="1" x14ac:dyDescent="0.3">
      <c r="A15" s="12">
        <v>1243</v>
      </c>
      <c r="B15" s="13" t="s">
        <v>11</v>
      </c>
      <c r="C15" s="14">
        <v>10457799.039999999</v>
      </c>
      <c r="D15" s="14">
        <v>13743248.699999999</v>
      </c>
      <c r="E15" s="16">
        <f t="shared" si="1"/>
        <v>3285449.66</v>
      </c>
      <c r="F15" s="11"/>
      <c r="G15" s="7"/>
      <c r="H15" s="1"/>
      <c r="I15" s="1"/>
      <c r="J15" s="1"/>
      <c r="K15" s="1"/>
      <c r="L15" s="1"/>
      <c r="M15" s="1"/>
      <c r="N15" s="1"/>
      <c r="O15" s="1"/>
      <c r="P15" s="1"/>
      <c r="Q15" s="1"/>
      <c r="R15" s="1"/>
      <c r="S15" s="1"/>
      <c r="T15" s="1"/>
      <c r="U15" s="1"/>
      <c r="V15" s="1"/>
      <c r="W15" s="1"/>
      <c r="X15" s="1"/>
      <c r="Y15" s="1"/>
      <c r="Z15" s="1"/>
    </row>
    <row r="16" spans="1:26" ht="16.5" customHeight="1" x14ac:dyDescent="0.3">
      <c r="A16" s="12">
        <v>1244</v>
      </c>
      <c r="B16" s="13" t="s">
        <v>12</v>
      </c>
      <c r="C16" s="14">
        <v>457263621.43000001</v>
      </c>
      <c r="D16" s="14">
        <v>513885979.19</v>
      </c>
      <c r="E16" s="16">
        <f t="shared" si="1"/>
        <v>56622357.75999999</v>
      </c>
      <c r="F16" s="11"/>
      <c r="G16" s="7"/>
      <c r="H16" s="1"/>
      <c r="I16" s="1"/>
      <c r="J16" s="1"/>
      <c r="K16" s="1"/>
      <c r="L16" s="1"/>
      <c r="M16" s="1"/>
      <c r="N16" s="1"/>
      <c r="O16" s="1"/>
      <c r="P16" s="1"/>
      <c r="Q16" s="1"/>
      <c r="R16" s="1"/>
      <c r="S16" s="1"/>
      <c r="T16" s="1"/>
      <c r="U16" s="1"/>
      <c r="V16" s="1"/>
      <c r="W16" s="1"/>
      <c r="X16" s="1"/>
      <c r="Y16" s="1"/>
      <c r="Z16" s="1"/>
    </row>
    <row r="17" spans="1:26" ht="16.5" customHeight="1" x14ac:dyDescent="0.3">
      <c r="A17" s="12">
        <v>1245</v>
      </c>
      <c r="B17" s="13" t="s">
        <v>13</v>
      </c>
      <c r="C17" s="14">
        <v>1367987.53</v>
      </c>
      <c r="D17" s="14">
        <v>1418296.73</v>
      </c>
      <c r="E17" s="16">
        <f t="shared" si="1"/>
        <v>50309.199999999953</v>
      </c>
      <c r="F17" s="11"/>
      <c r="G17" s="7"/>
      <c r="H17" s="1"/>
      <c r="I17" s="1"/>
      <c r="J17" s="1"/>
      <c r="K17" s="1"/>
      <c r="L17" s="1"/>
      <c r="M17" s="1"/>
      <c r="N17" s="1"/>
      <c r="O17" s="1"/>
      <c r="P17" s="1"/>
      <c r="Q17" s="1"/>
      <c r="R17" s="1"/>
      <c r="S17" s="1"/>
      <c r="T17" s="1"/>
      <c r="U17" s="1"/>
      <c r="V17" s="1"/>
      <c r="W17" s="1"/>
      <c r="X17" s="1"/>
      <c r="Y17" s="1"/>
      <c r="Z17" s="1"/>
    </row>
    <row r="18" spans="1:26" ht="16.5" customHeight="1" x14ac:dyDescent="0.3">
      <c r="A18" s="12">
        <v>1246</v>
      </c>
      <c r="B18" s="13" t="s">
        <v>14</v>
      </c>
      <c r="C18" s="14">
        <v>150640197.88</v>
      </c>
      <c r="D18" s="14">
        <v>170569730.52000001</v>
      </c>
      <c r="E18" s="16">
        <f>+D18-C18-13494.86</f>
        <v>19916037.780000016</v>
      </c>
      <c r="F18" s="11"/>
      <c r="G18" s="7"/>
      <c r="H18" s="1"/>
      <c r="I18" s="1"/>
      <c r="J18" s="1"/>
      <c r="K18" s="1"/>
      <c r="L18" s="1"/>
      <c r="M18" s="1"/>
      <c r="N18" s="1"/>
      <c r="O18" s="1"/>
      <c r="P18" s="1"/>
      <c r="Q18" s="1"/>
      <c r="R18" s="1"/>
      <c r="S18" s="1"/>
      <c r="T18" s="1"/>
      <c r="U18" s="1"/>
      <c r="V18" s="1"/>
      <c r="W18" s="1"/>
      <c r="X18" s="1"/>
      <c r="Y18" s="1"/>
      <c r="Z18" s="1"/>
    </row>
    <row r="19" spans="1:26" ht="15" customHeight="1" x14ac:dyDescent="0.3">
      <c r="A19" s="12">
        <v>1247</v>
      </c>
      <c r="B19" s="13" t="s">
        <v>15</v>
      </c>
      <c r="C19" s="14">
        <v>643162</v>
      </c>
      <c r="D19" s="14">
        <v>643162</v>
      </c>
      <c r="E19" s="16">
        <f t="shared" si="1"/>
        <v>0</v>
      </c>
      <c r="F19" s="1"/>
      <c r="G19" s="7"/>
      <c r="H19" s="1"/>
      <c r="I19" s="1"/>
      <c r="J19" s="1"/>
      <c r="K19" s="1"/>
      <c r="L19" s="1"/>
      <c r="M19" s="1"/>
      <c r="N19" s="1"/>
      <c r="O19" s="1"/>
      <c r="P19" s="1"/>
      <c r="Q19" s="1"/>
      <c r="R19" s="1"/>
      <c r="S19" s="1"/>
      <c r="T19" s="1"/>
      <c r="U19" s="1"/>
      <c r="V19" s="1"/>
      <c r="W19" s="1"/>
      <c r="X19" s="1"/>
      <c r="Y19" s="1"/>
      <c r="Z19" s="1"/>
    </row>
    <row r="20" spans="1:26" ht="16.5" customHeight="1" x14ac:dyDescent="0.3">
      <c r="A20" s="12">
        <v>1248</v>
      </c>
      <c r="B20" s="17" t="s">
        <v>16</v>
      </c>
      <c r="C20" s="14">
        <v>0</v>
      </c>
      <c r="D20" s="17"/>
      <c r="E20" s="17"/>
      <c r="F20" s="1"/>
      <c r="G20" s="7"/>
      <c r="H20" s="1"/>
      <c r="I20" s="1"/>
      <c r="J20" s="1"/>
      <c r="K20" s="1"/>
      <c r="L20" s="1"/>
      <c r="M20" s="1"/>
      <c r="N20" s="1"/>
      <c r="O20" s="1"/>
      <c r="P20" s="1"/>
      <c r="Q20" s="1"/>
      <c r="R20" s="1"/>
      <c r="S20" s="1"/>
      <c r="T20" s="1"/>
      <c r="U20" s="1"/>
      <c r="V20" s="1"/>
      <c r="W20" s="1"/>
      <c r="X20" s="1"/>
      <c r="Y20" s="1"/>
      <c r="Z20" s="1"/>
    </row>
    <row r="21" spans="1:26" ht="16.5" customHeight="1" x14ac:dyDescent="0.3">
      <c r="A21" s="18" t="s">
        <v>17</v>
      </c>
      <c r="B21" s="18"/>
      <c r="C21" s="18"/>
      <c r="D21" s="18"/>
      <c r="E21" s="18"/>
      <c r="F21" s="18"/>
      <c r="G21" s="7"/>
      <c r="H21" s="1"/>
      <c r="I21" s="1"/>
      <c r="J21" s="1"/>
      <c r="K21" s="1"/>
      <c r="L21" s="1"/>
      <c r="M21" s="1"/>
      <c r="N21" s="1"/>
      <c r="O21" s="1"/>
      <c r="P21" s="1"/>
      <c r="Q21" s="1"/>
      <c r="R21" s="1"/>
      <c r="S21" s="1"/>
      <c r="T21" s="1"/>
      <c r="U21" s="1"/>
      <c r="V21" s="1"/>
      <c r="W21" s="1"/>
      <c r="X21" s="1"/>
      <c r="Y21" s="1"/>
      <c r="Z21" s="1"/>
    </row>
    <row r="22" spans="1:26" ht="16.5" customHeight="1" x14ac:dyDescent="0.3">
      <c r="A22" s="2" t="s">
        <v>18</v>
      </c>
      <c r="B22" s="2"/>
      <c r="C22" s="2"/>
      <c r="D22" s="2"/>
      <c r="E22" s="2"/>
      <c r="F22" s="2"/>
      <c r="G22" s="2"/>
      <c r="H22" s="1"/>
      <c r="I22" s="1"/>
      <c r="J22" s="1"/>
      <c r="K22" s="1"/>
      <c r="L22" s="1"/>
      <c r="M22" s="1"/>
      <c r="N22" s="1"/>
      <c r="O22" s="1"/>
      <c r="P22" s="1"/>
      <c r="Q22" s="1"/>
      <c r="R22" s="1"/>
      <c r="S22" s="1"/>
      <c r="T22" s="1"/>
      <c r="U22" s="1"/>
      <c r="V22" s="1"/>
      <c r="W22" s="1"/>
      <c r="X22" s="1"/>
      <c r="Y22" s="1"/>
      <c r="Z22" s="1"/>
    </row>
    <row r="23" spans="1:26" ht="15" customHeight="1" x14ac:dyDescent="0.3">
      <c r="A23" s="331"/>
      <c r="B23" s="332"/>
      <c r="C23" s="19"/>
      <c r="D23" s="19"/>
      <c r="E23" s="19"/>
      <c r="F23" s="1"/>
      <c r="G23" s="1"/>
      <c r="H23" s="1"/>
      <c r="I23" s="1"/>
      <c r="J23" s="1"/>
      <c r="K23" s="1"/>
      <c r="L23" s="1"/>
      <c r="M23" s="1"/>
      <c r="N23" s="1"/>
      <c r="O23" s="1"/>
      <c r="P23" s="1"/>
      <c r="Q23" s="1"/>
      <c r="R23" s="1"/>
      <c r="S23" s="1"/>
      <c r="T23" s="1"/>
      <c r="U23" s="1"/>
      <c r="V23" s="1"/>
      <c r="W23" s="1"/>
      <c r="X23" s="1"/>
      <c r="Y23" s="1"/>
      <c r="Z23" s="1"/>
    </row>
    <row r="24" spans="1:26" ht="16.5" customHeight="1" x14ac:dyDescent="0.3">
      <c r="A24" s="331"/>
      <c r="B24" s="332"/>
      <c r="C24" s="19"/>
      <c r="D24" s="19"/>
      <c r="E24" s="20"/>
      <c r="F24" s="1"/>
      <c r="G24" s="1"/>
      <c r="H24" s="1"/>
      <c r="I24" s="1"/>
      <c r="J24" s="1"/>
      <c r="K24" s="1"/>
      <c r="L24" s="1"/>
      <c r="M24" s="1"/>
      <c r="N24" s="1"/>
      <c r="O24" s="1"/>
      <c r="P24" s="1"/>
      <c r="Q24" s="1"/>
      <c r="R24" s="1"/>
      <c r="S24" s="1"/>
      <c r="T24" s="1"/>
      <c r="U24" s="1"/>
      <c r="V24" s="1"/>
      <c r="W24" s="1"/>
      <c r="X24" s="1"/>
      <c r="Y24" s="1"/>
      <c r="Z24" s="1"/>
    </row>
    <row r="25" spans="1:26"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23:B23"/>
    <mergeCell ref="A24:B24"/>
  </mergeCells>
  <pageMargins left="0.70866141732283472" right="0.70866141732283472" top="0.74803149606299213" bottom="0.74803149606299213" header="0" footer="0"/>
  <pageSetup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abSelected="1" topLeftCell="B495" zoomScale="70" zoomScaleNormal="70" zoomScaleSheetLayoutView="85" zoomScalePageLayoutView="40" workbookViewId="0">
      <selection activeCell="J505" sqref="J505"/>
    </sheetView>
  </sheetViews>
  <sheetFormatPr baseColWidth="10" defaultColWidth="14.44140625" defaultRowHeight="15" customHeight="1" outlineLevelRow="1" x14ac:dyDescent="0.3"/>
  <cols>
    <col min="1" max="1" width="13.6640625" customWidth="1"/>
    <col min="2" max="2" width="11.44140625" customWidth="1"/>
    <col min="3" max="3" width="65.5546875" customWidth="1"/>
    <col min="4" max="4" width="50.88671875" customWidth="1"/>
    <col min="5" max="5" width="14.33203125" customWidth="1"/>
    <col min="6" max="6" width="9.6640625" customWidth="1"/>
    <col min="7" max="7" width="13" customWidth="1"/>
    <col min="8" max="8" width="15.109375" customWidth="1"/>
    <col min="9" max="9" width="19.109375" customWidth="1"/>
    <col min="10" max="10" width="32.44140625" customWidth="1"/>
    <col min="11" max="11" width="20.5546875" customWidth="1"/>
    <col min="12" max="12" width="32.21875" style="146" customWidth="1"/>
    <col min="13" max="13" width="33.33203125" style="146" customWidth="1"/>
    <col min="14" max="26" width="11.44140625" customWidth="1"/>
  </cols>
  <sheetData>
    <row r="1" spans="1:26" ht="16.5" customHeight="1" x14ac:dyDescent="0.3">
      <c r="A1" s="21"/>
      <c r="B1" s="21"/>
      <c r="C1" s="22"/>
      <c r="D1" s="22"/>
      <c r="E1" s="21"/>
      <c r="F1" s="23"/>
      <c r="G1" s="24"/>
      <c r="H1" s="21"/>
      <c r="I1" s="25"/>
      <c r="J1" s="22"/>
      <c r="K1" s="21"/>
      <c r="L1" s="22"/>
      <c r="M1" s="22"/>
      <c r="N1" s="26"/>
      <c r="O1" s="26"/>
      <c r="P1" s="26"/>
      <c r="Q1" s="26"/>
      <c r="R1" s="26"/>
      <c r="S1" s="26"/>
      <c r="T1" s="26"/>
      <c r="U1" s="26"/>
      <c r="V1" s="26"/>
      <c r="W1" s="26"/>
      <c r="X1" s="26"/>
      <c r="Y1" s="26"/>
      <c r="Z1" s="26"/>
    </row>
    <row r="2" spans="1:26" ht="16.5" customHeight="1" x14ac:dyDescent="0.3">
      <c r="A2" s="27" t="s">
        <v>0</v>
      </c>
      <c r="B2" s="27" t="s">
        <v>19</v>
      </c>
      <c r="C2" s="22"/>
      <c r="D2" s="28"/>
      <c r="E2" s="29"/>
      <c r="F2" s="23"/>
      <c r="G2" s="24"/>
      <c r="H2" s="21"/>
      <c r="I2" s="25"/>
      <c r="J2" s="22"/>
      <c r="K2" s="21"/>
      <c r="L2" s="22"/>
      <c r="M2" s="22"/>
      <c r="N2" s="26"/>
      <c r="O2" s="26"/>
      <c r="P2" s="26"/>
      <c r="Q2" s="26"/>
      <c r="R2" s="26"/>
      <c r="S2" s="26"/>
      <c r="T2" s="26"/>
      <c r="U2" s="26"/>
      <c r="V2" s="26"/>
      <c r="W2" s="26"/>
      <c r="X2" s="26"/>
      <c r="Y2" s="26"/>
      <c r="Z2" s="26"/>
    </row>
    <row r="3" spans="1:26" ht="16.5" customHeight="1" x14ac:dyDescent="0.3">
      <c r="A3" s="27" t="s">
        <v>1</v>
      </c>
      <c r="B3" s="21"/>
      <c r="C3" s="22"/>
      <c r="D3" s="22"/>
      <c r="E3" s="21"/>
      <c r="F3" s="23"/>
      <c r="G3" s="24"/>
      <c r="H3" s="21"/>
      <c r="I3" s="25"/>
      <c r="J3" s="22"/>
      <c r="K3" s="21"/>
      <c r="L3" s="22"/>
      <c r="M3" s="22"/>
      <c r="N3" s="26"/>
      <c r="O3" s="26"/>
      <c r="P3" s="26"/>
      <c r="Q3" s="26"/>
      <c r="R3" s="26"/>
      <c r="S3" s="26"/>
      <c r="T3" s="26"/>
      <c r="U3" s="26"/>
      <c r="V3" s="26"/>
      <c r="W3" s="26"/>
      <c r="X3" s="26"/>
      <c r="Y3" s="26"/>
      <c r="Z3" s="26"/>
    </row>
    <row r="4" spans="1:26" ht="16.5" customHeight="1" x14ac:dyDescent="0.3">
      <c r="A4" s="27" t="s">
        <v>20</v>
      </c>
      <c r="B4" s="21"/>
      <c r="C4" s="22"/>
      <c r="D4" s="22"/>
      <c r="E4" s="21"/>
      <c r="F4" s="23"/>
      <c r="G4" s="24"/>
      <c r="H4" s="21"/>
      <c r="I4" s="25"/>
      <c r="J4" s="22"/>
      <c r="K4" s="21"/>
      <c r="L4" s="22"/>
      <c r="M4" s="22"/>
      <c r="N4" s="26"/>
      <c r="O4" s="26"/>
      <c r="P4" s="26"/>
      <c r="Q4" s="26"/>
      <c r="R4" s="26"/>
      <c r="S4" s="26"/>
      <c r="T4" s="26"/>
      <c r="U4" s="26"/>
      <c r="V4" s="26"/>
      <c r="W4" s="26"/>
      <c r="X4" s="26"/>
      <c r="Y4" s="26"/>
      <c r="Z4" s="26"/>
    </row>
    <row r="5" spans="1:26" ht="16.5" customHeight="1" x14ac:dyDescent="0.3">
      <c r="A5" s="21"/>
      <c r="B5" s="21"/>
      <c r="C5" s="22"/>
      <c r="D5" s="22"/>
      <c r="E5" s="21"/>
      <c r="F5" s="23"/>
      <c r="G5" s="24"/>
      <c r="H5" s="21"/>
      <c r="I5" s="25"/>
      <c r="J5" s="22"/>
      <c r="K5" s="21"/>
      <c r="L5" s="22"/>
      <c r="M5" s="22"/>
      <c r="N5" s="26"/>
      <c r="O5" s="26"/>
      <c r="P5" s="26"/>
      <c r="Q5" s="26"/>
      <c r="R5" s="26"/>
      <c r="S5" s="26"/>
      <c r="T5" s="26"/>
      <c r="U5" s="26"/>
      <c r="V5" s="26"/>
      <c r="W5" s="26"/>
      <c r="X5" s="26"/>
      <c r="Y5" s="26"/>
      <c r="Z5" s="26"/>
    </row>
    <row r="6" spans="1:26" ht="16.5" customHeight="1" x14ac:dyDescent="0.3">
      <c r="A6" s="30" t="s">
        <v>2</v>
      </c>
      <c r="B6" s="31"/>
      <c r="C6" s="32"/>
      <c r="D6" s="32"/>
      <c r="E6" s="33"/>
      <c r="F6" s="34"/>
      <c r="G6" s="35"/>
      <c r="H6" s="33"/>
      <c r="I6" s="36"/>
      <c r="J6" s="32"/>
      <c r="K6" s="33"/>
      <c r="L6" s="32"/>
      <c r="M6" s="32"/>
      <c r="N6" s="26"/>
      <c r="O6" s="26"/>
      <c r="P6" s="26"/>
      <c r="Q6" s="26"/>
      <c r="R6" s="26"/>
      <c r="S6" s="26"/>
      <c r="T6" s="26"/>
      <c r="U6" s="26"/>
      <c r="V6" s="26"/>
      <c r="W6" s="26"/>
      <c r="X6" s="26"/>
      <c r="Y6" s="26"/>
      <c r="Z6" s="26"/>
    </row>
    <row r="7" spans="1:26" ht="16.5" customHeight="1" x14ac:dyDescent="0.3">
      <c r="A7" s="30" t="s">
        <v>3</v>
      </c>
      <c r="B7" s="31"/>
      <c r="C7" s="32"/>
      <c r="D7" s="32"/>
      <c r="E7" s="33"/>
      <c r="F7" s="34"/>
      <c r="G7" s="35"/>
      <c r="H7" s="33"/>
      <c r="I7" s="36"/>
      <c r="J7" s="32"/>
      <c r="K7" s="33"/>
      <c r="L7" s="32"/>
      <c r="M7" s="32"/>
      <c r="N7" s="26"/>
      <c r="O7" s="26"/>
      <c r="P7" s="26"/>
      <c r="Q7" s="26"/>
      <c r="R7" s="26"/>
      <c r="S7" s="26"/>
      <c r="T7" s="26"/>
      <c r="U7" s="26"/>
      <c r="V7" s="26"/>
      <c r="W7" s="26"/>
      <c r="X7" s="26"/>
      <c r="Y7" s="26"/>
      <c r="Z7" s="26"/>
    </row>
    <row r="8" spans="1:26" ht="16.5" customHeight="1" x14ac:dyDescent="0.3">
      <c r="A8" s="30" t="s">
        <v>4</v>
      </c>
      <c r="B8" s="31"/>
      <c r="C8" s="32"/>
      <c r="D8" s="32"/>
      <c r="E8" s="33"/>
      <c r="F8" s="34"/>
      <c r="G8" s="35"/>
      <c r="H8" s="33"/>
      <c r="I8" s="36"/>
      <c r="J8" s="37"/>
      <c r="K8" s="33"/>
      <c r="L8" s="32"/>
      <c r="M8" s="32"/>
      <c r="N8" s="26"/>
      <c r="O8" s="26"/>
      <c r="P8" s="26"/>
      <c r="Q8" s="26"/>
      <c r="R8" s="26"/>
      <c r="S8" s="26"/>
      <c r="T8" s="26"/>
      <c r="U8" s="26"/>
      <c r="V8" s="26"/>
      <c r="W8" s="26"/>
      <c r="X8" s="26"/>
      <c r="Y8" s="26"/>
      <c r="Z8" s="26"/>
    </row>
    <row r="9" spans="1:26" ht="16.5" customHeight="1" x14ac:dyDescent="0.3">
      <c r="A9" s="30" t="s">
        <v>21</v>
      </c>
      <c r="B9" s="31"/>
      <c r="C9" s="32"/>
      <c r="D9" s="32"/>
      <c r="E9" s="33"/>
      <c r="F9" s="34"/>
      <c r="G9" s="35"/>
      <c r="H9" s="33"/>
      <c r="I9" s="36"/>
      <c r="J9" s="32"/>
      <c r="K9" s="33"/>
      <c r="L9" s="32"/>
      <c r="M9" s="32"/>
      <c r="N9" s="26"/>
      <c r="O9" s="26"/>
      <c r="P9" s="26"/>
      <c r="Q9" s="26"/>
      <c r="R9" s="26"/>
      <c r="S9" s="26"/>
      <c r="T9" s="26"/>
      <c r="U9" s="26"/>
      <c r="V9" s="26"/>
      <c r="W9" s="26"/>
      <c r="X9" s="26"/>
      <c r="Y9" s="26"/>
      <c r="Z9" s="26"/>
    </row>
    <row r="10" spans="1:26" ht="16.5" customHeight="1" x14ac:dyDescent="0.3">
      <c r="A10" s="7"/>
      <c r="B10" s="7"/>
      <c r="C10" s="22"/>
      <c r="D10" s="22"/>
      <c r="E10" s="21"/>
      <c r="F10" s="23"/>
      <c r="G10" s="24"/>
      <c r="H10" s="21"/>
      <c r="I10" s="25"/>
      <c r="J10" s="22"/>
      <c r="K10" s="21"/>
      <c r="L10" s="22"/>
      <c r="M10" s="22"/>
      <c r="N10" s="26"/>
      <c r="O10" s="26"/>
      <c r="P10" s="26"/>
      <c r="Q10" s="26"/>
      <c r="R10" s="26"/>
      <c r="S10" s="26"/>
      <c r="T10" s="26"/>
      <c r="U10" s="26"/>
      <c r="V10" s="26"/>
      <c r="W10" s="26"/>
      <c r="X10" s="26"/>
      <c r="Y10" s="26"/>
      <c r="Z10" s="26"/>
    </row>
    <row r="11" spans="1:26" ht="16.5" customHeight="1" outlineLevel="1" x14ac:dyDescent="0.3">
      <c r="A11" s="38" t="s">
        <v>22</v>
      </c>
      <c r="B11" s="39" t="s">
        <v>23</v>
      </c>
      <c r="C11" s="40"/>
      <c r="D11" s="41"/>
      <c r="E11" s="38"/>
      <c r="F11" s="42"/>
      <c r="G11" s="39"/>
      <c r="H11" s="38"/>
      <c r="I11" s="43"/>
      <c r="J11" s="40"/>
      <c r="K11" s="38"/>
      <c r="L11" s="40"/>
      <c r="M11" s="40"/>
      <c r="N11" s="45"/>
      <c r="O11" s="45"/>
      <c r="P11" s="45"/>
      <c r="Q11" s="45"/>
      <c r="R11" s="45"/>
      <c r="S11" s="45"/>
      <c r="T11" s="45"/>
      <c r="U11" s="45"/>
      <c r="V11" s="45"/>
      <c r="W11" s="45"/>
      <c r="X11" s="45"/>
      <c r="Y11" s="45"/>
      <c r="Z11" s="45"/>
    </row>
    <row r="12" spans="1:26" ht="16.5" customHeight="1" outlineLevel="1" x14ac:dyDescent="0.3">
      <c r="A12" s="21"/>
      <c r="B12" s="21"/>
      <c r="C12" s="22"/>
      <c r="D12" s="22"/>
      <c r="E12" s="21"/>
      <c r="F12" s="23"/>
      <c r="G12" s="24"/>
      <c r="H12" s="21"/>
      <c r="I12" s="25"/>
      <c r="J12" s="22"/>
      <c r="K12" s="21"/>
      <c r="L12" s="22"/>
      <c r="M12" s="22"/>
      <c r="N12" s="26"/>
      <c r="O12" s="26"/>
      <c r="P12" s="26"/>
      <c r="Q12" s="26"/>
      <c r="R12" s="26"/>
      <c r="S12" s="26"/>
      <c r="T12" s="26"/>
      <c r="U12" s="26"/>
      <c r="V12" s="26"/>
      <c r="W12" s="26"/>
      <c r="X12" s="26"/>
      <c r="Y12" s="26"/>
      <c r="Z12" s="26"/>
    </row>
    <row r="13" spans="1:26" ht="16.5" customHeight="1" outlineLevel="1" x14ac:dyDescent="0.3">
      <c r="A13" s="349" t="s">
        <v>24</v>
      </c>
      <c r="B13" s="349" t="s">
        <v>25</v>
      </c>
      <c r="C13" s="347" t="s">
        <v>26</v>
      </c>
      <c r="D13" s="347" t="s">
        <v>27</v>
      </c>
      <c r="E13" s="340" t="s">
        <v>28</v>
      </c>
      <c r="F13" s="337"/>
      <c r="G13" s="340" t="s">
        <v>29</v>
      </c>
      <c r="H13" s="336"/>
      <c r="I13" s="337"/>
      <c r="J13" s="347" t="s">
        <v>30</v>
      </c>
      <c r="K13" s="340" t="s">
        <v>31</v>
      </c>
      <c r="L13" s="337"/>
      <c r="M13" s="347" t="s">
        <v>32</v>
      </c>
      <c r="N13" s="45"/>
      <c r="O13" s="45"/>
      <c r="P13" s="45"/>
      <c r="Q13" s="45"/>
      <c r="R13" s="45"/>
      <c r="S13" s="45"/>
      <c r="T13" s="45"/>
      <c r="U13" s="45"/>
      <c r="V13" s="45"/>
      <c r="W13" s="45"/>
      <c r="X13" s="45"/>
      <c r="Y13" s="45"/>
      <c r="Z13" s="45"/>
    </row>
    <row r="14" spans="1:26" ht="16.5" customHeight="1" outlineLevel="1" x14ac:dyDescent="0.3">
      <c r="A14" s="342"/>
      <c r="B14" s="342"/>
      <c r="C14" s="342"/>
      <c r="D14" s="342"/>
      <c r="E14" s="4" t="s">
        <v>33</v>
      </c>
      <c r="F14" s="46" t="s">
        <v>34</v>
      </c>
      <c r="G14" s="47" t="s">
        <v>33</v>
      </c>
      <c r="H14" s="4" t="s">
        <v>34</v>
      </c>
      <c r="I14" s="48" t="s">
        <v>35</v>
      </c>
      <c r="J14" s="342"/>
      <c r="K14" s="4" t="s">
        <v>33</v>
      </c>
      <c r="L14" s="6" t="s">
        <v>36</v>
      </c>
      <c r="M14" s="339"/>
      <c r="N14" s="45"/>
      <c r="O14" s="45"/>
      <c r="P14" s="45"/>
      <c r="Q14" s="45"/>
      <c r="R14" s="45"/>
      <c r="S14" s="45"/>
      <c r="T14" s="45"/>
      <c r="U14" s="45"/>
      <c r="V14" s="45"/>
      <c r="W14" s="45"/>
      <c r="X14" s="45"/>
      <c r="Y14" s="45"/>
      <c r="Z14" s="45"/>
    </row>
    <row r="15" spans="1:26" ht="27.6" outlineLevel="1" x14ac:dyDescent="0.3">
      <c r="A15" s="49" t="s">
        <v>37</v>
      </c>
      <c r="B15" s="49">
        <v>15</v>
      </c>
      <c r="C15" s="50" t="s">
        <v>38</v>
      </c>
      <c r="D15" s="98" t="s">
        <v>39</v>
      </c>
      <c r="E15" s="49">
        <v>1166274</v>
      </c>
      <c r="F15" s="51">
        <v>45891</v>
      </c>
      <c r="G15" s="52" t="s">
        <v>40</v>
      </c>
      <c r="H15" s="53">
        <v>45887</v>
      </c>
      <c r="I15" s="54">
        <v>204885</v>
      </c>
      <c r="J15" s="55" t="s">
        <v>41</v>
      </c>
      <c r="K15" s="49">
        <v>6842</v>
      </c>
      <c r="L15" s="55" t="s">
        <v>41</v>
      </c>
      <c r="M15" s="112"/>
      <c r="N15" s="26"/>
      <c r="O15" s="26"/>
      <c r="P15" s="26"/>
      <c r="Q15" s="26"/>
      <c r="R15" s="26"/>
      <c r="S15" s="26"/>
      <c r="T15" s="26"/>
      <c r="U15" s="26"/>
      <c r="V15" s="26"/>
      <c r="W15" s="26"/>
      <c r="X15" s="26"/>
      <c r="Y15" s="26"/>
      <c r="Z15" s="26"/>
    </row>
    <row r="16" spans="1:26" ht="27.6" outlineLevel="1" x14ac:dyDescent="0.3">
      <c r="A16" s="49" t="s">
        <v>37</v>
      </c>
      <c r="B16" s="49">
        <v>5</v>
      </c>
      <c r="C16" s="50" t="s">
        <v>42</v>
      </c>
      <c r="D16" s="98" t="s">
        <v>39</v>
      </c>
      <c r="E16" s="49">
        <v>1166274</v>
      </c>
      <c r="F16" s="51">
        <v>45891</v>
      </c>
      <c r="G16" s="52" t="s">
        <v>40</v>
      </c>
      <c r="H16" s="53">
        <v>45887</v>
      </c>
      <c r="I16" s="54">
        <v>62999.6</v>
      </c>
      <c r="J16" s="55" t="s">
        <v>41</v>
      </c>
      <c r="K16" s="49">
        <v>6842</v>
      </c>
      <c r="L16" s="55" t="s">
        <v>41</v>
      </c>
      <c r="M16" s="112"/>
      <c r="N16" s="26"/>
      <c r="O16" s="26"/>
      <c r="P16" s="26"/>
      <c r="Q16" s="26"/>
      <c r="R16" s="26"/>
      <c r="S16" s="26"/>
      <c r="T16" s="26"/>
      <c r="U16" s="26"/>
      <c r="V16" s="26"/>
      <c r="W16" s="26"/>
      <c r="X16" s="26"/>
      <c r="Y16" s="26"/>
      <c r="Z16" s="26"/>
    </row>
    <row r="17" spans="1:26" ht="27.6" outlineLevel="1" x14ac:dyDescent="0.3">
      <c r="A17" s="49" t="s">
        <v>37</v>
      </c>
      <c r="B17" s="49">
        <v>1</v>
      </c>
      <c r="C17" s="50" t="s">
        <v>43</v>
      </c>
      <c r="D17" s="50" t="s">
        <v>44</v>
      </c>
      <c r="E17" s="49">
        <v>1250622</v>
      </c>
      <c r="F17" s="51">
        <v>45992</v>
      </c>
      <c r="G17" s="52">
        <v>54408</v>
      </c>
      <c r="H17" s="53">
        <v>45974</v>
      </c>
      <c r="I17" s="54">
        <v>214600</v>
      </c>
      <c r="J17" s="113" t="s">
        <v>45</v>
      </c>
      <c r="K17" s="363">
        <v>6975</v>
      </c>
      <c r="L17" s="50" t="s">
        <v>2264</v>
      </c>
      <c r="M17" s="156"/>
      <c r="N17" s="26"/>
      <c r="O17" s="26"/>
      <c r="P17" s="26"/>
      <c r="Q17" s="26"/>
      <c r="R17" s="26"/>
      <c r="S17" s="26"/>
      <c r="T17" s="26"/>
      <c r="U17" s="26"/>
      <c r="V17" s="26"/>
      <c r="W17" s="26"/>
      <c r="X17" s="26"/>
      <c r="Y17" s="26"/>
      <c r="Z17" s="26"/>
    </row>
    <row r="18" spans="1:26" ht="27.6" outlineLevel="1" x14ac:dyDescent="0.3">
      <c r="A18" s="49" t="s">
        <v>37</v>
      </c>
      <c r="B18" s="49">
        <v>1</v>
      </c>
      <c r="C18" s="50" t="s">
        <v>46</v>
      </c>
      <c r="D18" s="50" t="s">
        <v>44</v>
      </c>
      <c r="E18" s="49">
        <v>1250622</v>
      </c>
      <c r="F18" s="51">
        <v>45992</v>
      </c>
      <c r="G18" s="52">
        <v>54408</v>
      </c>
      <c r="H18" s="53">
        <v>45974</v>
      </c>
      <c r="I18" s="54">
        <v>319000</v>
      </c>
      <c r="J18" s="50" t="s">
        <v>45</v>
      </c>
      <c r="K18" s="363">
        <v>6975</v>
      </c>
      <c r="L18" s="50" t="s">
        <v>2264</v>
      </c>
      <c r="M18" s="156"/>
      <c r="N18" s="26"/>
      <c r="O18" s="26"/>
      <c r="P18" s="26"/>
      <c r="Q18" s="26"/>
      <c r="R18" s="26"/>
      <c r="S18" s="26"/>
      <c r="T18" s="26"/>
      <c r="U18" s="26"/>
      <c r="V18" s="26"/>
      <c r="W18" s="26"/>
      <c r="X18" s="26"/>
      <c r="Y18" s="26"/>
      <c r="Z18" s="26"/>
    </row>
    <row r="19" spans="1:26" ht="27.6" outlineLevel="1" x14ac:dyDescent="0.3">
      <c r="A19" s="49" t="s">
        <v>37</v>
      </c>
      <c r="B19" s="49">
        <v>2</v>
      </c>
      <c r="C19" s="50" t="s">
        <v>47</v>
      </c>
      <c r="D19" s="50" t="s">
        <v>48</v>
      </c>
      <c r="E19" s="49">
        <v>1260301</v>
      </c>
      <c r="F19" s="51">
        <v>45999</v>
      </c>
      <c r="G19" s="52">
        <v>393</v>
      </c>
      <c r="H19" s="53">
        <v>45980</v>
      </c>
      <c r="I19" s="54">
        <v>19488</v>
      </c>
      <c r="J19" s="50" t="s">
        <v>49</v>
      </c>
      <c r="K19" s="49">
        <v>6902</v>
      </c>
      <c r="L19" s="50" t="s">
        <v>49</v>
      </c>
      <c r="M19" s="50"/>
      <c r="N19" s="26"/>
      <c r="O19" s="26"/>
      <c r="P19" s="26"/>
      <c r="Q19" s="26"/>
      <c r="R19" s="26"/>
      <c r="S19" s="26"/>
      <c r="T19" s="26"/>
      <c r="U19" s="26"/>
      <c r="V19" s="26"/>
      <c r="W19" s="26"/>
      <c r="X19" s="26"/>
      <c r="Y19" s="26"/>
      <c r="Z19" s="26"/>
    </row>
    <row r="20" spans="1:26" ht="27.6" outlineLevel="1" x14ac:dyDescent="0.3">
      <c r="A20" s="49" t="s">
        <v>37</v>
      </c>
      <c r="B20" s="49">
        <v>1</v>
      </c>
      <c r="C20" s="50" t="s">
        <v>50</v>
      </c>
      <c r="D20" s="50" t="s">
        <v>48</v>
      </c>
      <c r="E20" s="49">
        <v>1260301</v>
      </c>
      <c r="F20" s="51">
        <v>45999</v>
      </c>
      <c r="G20" s="52">
        <v>393</v>
      </c>
      <c r="H20" s="53">
        <v>45980</v>
      </c>
      <c r="I20" s="54">
        <v>8584</v>
      </c>
      <c r="J20" s="50" t="s">
        <v>49</v>
      </c>
      <c r="K20" s="49">
        <v>6902</v>
      </c>
      <c r="L20" s="50" t="s">
        <v>49</v>
      </c>
      <c r="M20" s="50"/>
      <c r="N20" s="99"/>
      <c r="O20" s="99"/>
      <c r="P20" s="99"/>
      <c r="Q20" s="99"/>
      <c r="R20" s="99"/>
      <c r="S20" s="99"/>
      <c r="T20" s="99"/>
      <c r="U20" s="99"/>
      <c r="V20" s="99"/>
      <c r="W20" s="99"/>
      <c r="X20" s="99"/>
      <c r="Y20" s="99"/>
      <c r="Z20" s="99"/>
    </row>
    <row r="21" spans="1:26" ht="27.6" outlineLevel="1" x14ac:dyDescent="0.3">
      <c r="A21" s="49" t="s">
        <v>37</v>
      </c>
      <c r="B21" s="49">
        <v>3</v>
      </c>
      <c r="C21" s="50" t="s">
        <v>51</v>
      </c>
      <c r="D21" s="50" t="s">
        <v>48</v>
      </c>
      <c r="E21" s="49">
        <v>1260301</v>
      </c>
      <c r="F21" s="51">
        <v>45999</v>
      </c>
      <c r="G21" s="52">
        <v>393</v>
      </c>
      <c r="H21" s="53">
        <v>45980</v>
      </c>
      <c r="I21" s="54">
        <v>29754</v>
      </c>
      <c r="J21" s="50" t="s">
        <v>49</v>
      </c>
      <c r="K21" s="49">
        <v>6902</v>
      </c>
      <c r="L21" s="50" t="s">
        <v>49</v>
      </c>
      <c r="M21" s="50"/>
      <c r="N21" s="26"/>
      <c r="O21" s="26"/>
      <c r="P21" s="26"/>
      <c r="Q21" s="26"/>
      <c r="R21" s="26"/>
      <c r="S21" s="26"/>
      <c r="T21" s="26"/>
      <c r="U21" s="26"/>
      <c r="V21" s="26"/>
      <c r="W21" s="26"/>
      <c r="X21" s="26"/>
      <c r="Y21" s="26"/>
      <c r="Z21" s="26"/>
    </row>
    <row r="22" spans="1:26" ht="27.6" outlineLevel="1" x14ac:dyDescent="0.3">
      <c r="A22" s="49" t="s">
        <v>37</v>
      </c>
      <c r="B22" s="49">
        <v>1</v>
      </c>
      <c r="C22" s="50" t="s">
        <v>52</v>
      </c>
      <c r="D22" s="50" t="s">
        <v>48</v>
      </c>
      <c r="E22" s="49">
        <v>1260301</v>
      </c>
      <c r="F22" s="51">
        <v>45999</v>
      </c>
      <c r="G22" s="52">
        <v>393</v>
      </c>
      <c r="H22" s="53">
        <v>45980</v>
      </c>
      <c r="I22" s="54">
        <v>15660</v>
      </c>
      <c r="J22" s="50" t="s">
        <v>49</v>
      </c>
      <c r="K22" s="49">
        <v>6902</v>
      </c>
      <c r="L22" s="50" t="s">
        <v>49</v>
      </c>
      <c r="M22" s="50"/>
      <c r="N22" s="26"/>
      <c r="O22" s="26"/>
      <c r="P22" s="26"/>
      <c r="Q22" s="26"/>
      <c r="R22" s="26"/>
      <c r="S22" s="26"/>
      <c r="T22" s="26"/>
      <c r="U22" s="26"/>
      <c r="V22" s="26"/>
      <c r="W22" s="26"/>
      <c r="X22" s="26"/>
      <c r="Y22" s="26"/>
      <c r="Z22" s="26"/>
    </row>
    <row r="23" spans="1:26" ht="27.6" outlineLevel="1" x14ac:dyDescent="0.3">
      <c r="A23" s="49" t="s">
        <v>37</v>
      </c>
      <c r="B23" s="49">
        <v>2</v>
      </c>
      <c r="C23" s="50" t="s">
        <v>53</v>
      </c>
      <c r="D23" s="50" t="s">
        <v>48</v>
      </c>
      <c r="E23" s="49">
        <v>1260301</v>
      </c>
      <c r="F23" s="51">
        <v>45999</v>
      </c>
      <c r="G23" s="52">
        <v>393</v>
      </c>
      <c r="H23" s="53">
        <v>45980</v>
      </c>
      <c r="I23" s="54">
        <v>27144</v>
      </c>
      <c r="J23" s="50" t="s">
        <v>49</v>
      </c>
      <c r="K23" s="49">
        <v>6902</v>
      </c>
      <c r="L23" s="50" t="s">
        <v>49</v>
      </c>
      <c r="M23" s="50"/>
      <c r="N23" s="26"/>
      <c r="O23" s="26"/>
      <c r="P23" s="26"/>
      <c r="Q23" s="26"/>
      <c r="R23" s="26"/>
      <c r="S23" s="26"/>
      <c r="T23" s="26"/>
      <c r="U23" s="26"/>
      <c r="V23" s="26"/>
      <c r="W23" s="26"/>
      <c r="X23" s="26"/>
      <c r="Y23" s="26"/>
      <c r="Z23" s="26"/>
    </row>
    <row r="24" spans="1:26" ht="27.6" outlineLevel="1" x14ac:dyDescent="0.3">
      <c r="A24" s="49" t="s">
        <v>37</v>
      </c>
      <c r="B24" s="49">
        <v>5</v>
      </c>
      <c r="C24" s="50" t="s">
        <v>54</v>
      </c>
      <c r="D24" s="50" t="s">
        <v>48</v>
      </c>
      <c r="E24" s="49">
        <v>1260301</v>
      </c>
      <c r="F24" s="51">
        <v>45999</v>
      </c>
      <c r="G24" s="52">
        <v>393</v>
      </c>
      <c r="H24" s="53">
        <v>45980</v>
      </c>
      <c r="I24" s="54">
        <v>51620</v>
      </c>
      <c r="J24" s="50" t="s">
        <v>49</v>
      </c>
      <c r="K24" s="49">
        <v>6902</v>
      </c>
      <c r="L24" s="50" t="s">
        <v>49</v>
      </c>
      <c r="M24" s="50"/>
      <c r="N24" s="26"/>
      <c r="O24" s="26"/>
      <c r="P24" s="26"/>
      <c r="Q24" s="26"/>
      <c r="R24" s="26"/>
      <c r="S24" s="26"/>
      <c r="T24" s="26"/>
      <c r="U24" s="26"/>
      <c r="V24" s="26"/>
      <c r="W24" s="26"/>
      <c r="X24" s="26"/>
      <c r="Y24" s="26"/>
      <c r="Z24" s="26"/>
    </row>
    <row r="25" spans="1:26" ht="27.6" outlineLevel="1" x14ac:dyDescent="0.3">
      <c r="A25" s="49" t="s">
        <v>37</v>
      </c>
      <c r="B25" s="49">
        <v>2</v>
      </c>
      <c r="C25" s="50" t="s">
        <v>55</v>
      </c>
      <c r="D25" s="50" t="s">
        <v>48</v>
      </c>
      <c r="E25" s="49">
        <v>1260303</v>
      </c>
      <c r="F25" s="51">
        <v>45999</v>
      </c>
      <c r="G25" s="52">
        <v>392</v>
      </c>
      <c r="H25" s="53">
        <v>45980</v>
      </c>
      <c r="I25" s="54">
        <v>64240.800000000003</v>
      </c>
      <c r="J25" s="50" t="s">
        <v>49</v>
      </c>
      <c r="K25" s="49" t="s">
        <v>463</v>
      </c>
      <c r="L25" s="50" t="s">
        <v>49</v>
      </c>
      <c r="M25" s="50"/>
      <c r="N25" s="26"/>
      <c r="O25" s="26"/>
      <c r="P25" s="26"/>
      <c r="Q25" s="26"/>
      <c r="R25" s="26"/>
      <c r="S25" s="26"/>
      <c r="T25" s="26"/>
      <c r="U25" s="26"/>
      <c r="V25" s="26"/>
      <c r="W25" s="26"/>
      <c r="X25" s="26"/>
      <c r="Y25" s="26"/>
      <c r="Z25" s="26"/>
    </row>
    <row r="26" spans="1:26" ht="28.2" customHeight="1" outlineLevel="1" x14ac:dyDescent="0.3">
      <c r="A26" s="49" t="s">
        <v>37</v>
      </c>
      <c r="B26" s="49">
        <v>1</v>
      </c>
      <c r="C26" s="50" t="s">
        <v>56</v>
      </c>
      <c r="D26" s="50" t="s">
        <v>48</v>
      </c>
      <c r="E26" s="49">
        <v>1260303</v>
      </c>
      <c r="F26" s="51">
        <v>45999</v>
      </c>
      <c r="G26" s="52">
        <v>392</v>
      </c>
      <c r="H26" s="53">
        <v>45980</v>
      </c>
      <c r="I26" s="54">
        <v>63173.599999999999</v>
      </c>
      <c r="J26" s="50" t="s">
        <v>49</v>
      </c>
      <c r="K26" s="49" t="s">
        <v>463</v>
      </c>
      <c r="L26" s="50" t="s">
        <v>49</v>
      </c>
      <c r="M26" s="50"/>
      <c r="N26" s="26"/>
      <c r="O26" s="26"/>
      <c r="P26" s="26"/>
      <c r="Q26" s="26"/>
      <c r="R26" s="26"/>
      <c r="S26" s="26"/>
      <c r="T26" s="26"/>
      <c r="U26" s="26"/>
      <c r="V26" s="26"/>
      <c r="W26" s="26"/>
      <c r="X26" s="26"/>
      <c r="Y26" s="26"/>
      <c r="Z26" s="26"/>
    </row>
    <row r="27" spans="1:26" ht="28.2" customHeight="1" outlineLevel="1" x14ac:dyDescent="0.3">
      <c r="A27" s="49" t="s">
        <v>37</v>
      </c>
      <c r="B27" s="49">
        <v>1</v>
      </c>
      <c r="C27" s="50" t="s">
        <v>57</v>
      </c>
      <c r="D27" s="50" t="s">
        <v>48</v>
      </c>
      <c r="E27" s="49">
        <v>1260303</v>
      </c>
      <c r="F27" s="51">
        <v>45999</v>
      </c>
      <c r="G27" s="52">
        <v>392</v>
      </c>
      <c r="H27" s="53">
        <v>45980</v>
      </c>
      <c r="I27" s="54">
        <v>13850.4</v>
      </c>
      <c r="J27" s="50" t="s">
        <v>49</v>
      </c>
      <c r="K27" s="49" t="s">
        <v>463</v>
      </c>
      <c r="L27" s="50" t="s">
        <v>49</v>
      </c>
      <c r="M27" s="50"/>
      <c r="N27" s="26"/>
      <c r="O27" s="26"/>
      <c r="P27" s="26"/>
      <c r="Q27" s="26"/>
      <c r="R27" s="26"/>
      <c r="S27" s="26"/>
      <c r="T27" s="26"/>
      <c r="U27" s="26"/>
      <c r="V27" s="26"/>
      <c r="W27" s="26"/>
      <c r="X27" s="26"/>
      <c r="Y27" s="26"/>
      <c r="Z27" s="26"/>
    </row>
    <row r="28" spans="1:26" ht="28.2" customHeight="1" outlineLevel="1" x14ac:dyDescent="0.3">
      <c r="A28" s="49" t="s">
        <v>37</v>
      </c>
      <c r="B28" s="49">
        <v>1</v>
      </c>
      <c r="C28" s="50" t="s">
        <v>58</v>
      </c>
      <c r="D28" s="50" t="s">
        <v>48</v>
      </c>
      <c r="E28" s="49">
        <v>1260303</v>
      </c>
      <c r="F28" s="51">
        <v>45999</v>
      </c>
      <c r="G28" s="52">
        <v>392</v>
      </c>
      <c r="H28" s="53">
        <v>45980</v>
      </c>
      <c r="I28" s="54">
        <v>46271.24</v>
      </c>
      <c r="J28" s="50" t="s">
        <v>49</v>
      </c>
      <c r="K28" s="49" t="s">
        <v>463</v>
      </c>
      <c r="L28" s="50" t="s">
        <v>49</v>
      </c>
      <c r="M28" s="50"/>
      <c r="N28" s="26"/>
      <c r="O28" s="26"/>
      <c r="P28" s="26"/>
      <c r="Q28" s="26"/>
      <c r="R28" s="26"/>
      <c r="S28" s="26"/>
      <c r="T28" s="26"/>
      <c r="U28" s="26"/>
      <c r="V28" s="26"/>
      <c r="W28" s="26"/>
      <c r="X28" s="26"/>
      <c r="Y28" s="26"/>
      <c r="Z28" s="26"/>
    </row>
    <row r="29" spans="1:26" ht="28.2" customHeight="1" outlineLevel="1" x14ac:dyDescent="0.3">
      <c r="A29" s="49" t="s">
        <v>37</v>
      </c>
      <c r="B29" s="49">
        <v>1</v>
      </c>
      <c r="C29" s="50" t="s">
        <v>59</v>
      </c>
      <c r="D29" s="50" t="s">
        <v>48</v>
      </c>
      <c r="E29" s="49">
        <v>1260303</v>
      </c>
      <c r="F29" s="51">
        <v>45999</v>
      </c>
      <c r="G29" s="52">
        <v>392</v>
      </c>
      <c r="H29" s="53">
        <v>45980</v>
      </c>
      <c r="I29" s="54">
        <v>54868</v>
      </c>
      <c r="J29" s="50" t="s">
        <v>49</v>
      </c>
      <c r="K29" s="49" t="s">
        <v>463</v>
      </c>
      <c r="L29" s="50" t="s">
        <v>49</v>
      </c>
      <c r="M29" s="50"/>
      <c r="N29" s="26"/>
      <c r="O29" s="26"/>
      <c r="P29" s="26"/>
      <c r="Q29" s="26"/>
      <c r="R29" s="26"/>
      <c r="S29" s="26"/>
      <c r="T29" s="26"/>
      <c r="U29" s="26"/>
      <c r="V29" s="26"/>
      <c r="W29" s="26"/>
      <c r="X29" s="26"/>
      <c r="Y29" s="26"/>
      <c r="Z29" s="26"/>
    </row>
    <row r="30" spans="1:26" ht="28.2" customHeight="1" outlineLevel="1" x14ac:dyDescent="0.3">
      <c r="A30" s="49" t="s">
        <v>37</v>
      </c>
      <c r="B30" s="49">
        <v>3</v>
      </c>
      <c r="C30" s="50" t="s">
        <v>60</v>
      </c>
      <c r="D30" s="50" t="s">
        <v>48</v>
      </c>
      <c r="E30" s="49">
        <v>1260303</v>
      </c>
      <c r="F30" s="51">
        <v>45999</v>
      </c>
      <c r="G30" s="52">
        <v>392</v>
      </c>
      <c r="H30" s="53">
        <v>45980</v>
      </c>
      <c r="I30" s="54">
        <v>85399.2</v>
      </c>
      <c r="J30" s="50" t="s">
        <v>49</v>
      </c>
      <c r="K30" s="49" t="s">
        <v>463</v>
      </c>
      <c r="L30" s="50" t="s">
        <v>49</v>
      </c>
      <c r="M30" s="50"/>
      <c r="N30" s="26"/>
      <c r="O30" s="26"/>
      <c r="P30" s="26"/>
      <c r="Q30" s="26"/>
      <c r="R30" s="26"/>
      <c r="S30" s="26"/>
      <c r="T30" s="26"/>
      <c r="U30" s="26"/>
      <c r="V30" s="26"/>
      <c r="W30" s="26"/>
      <c r="X30" s="26"/>
      <c r="Y30" s="26"/>
      <c r="Z30" s="26"/>
    </row>
    <row r="31" spans="1:26" ht="28.2" customHeight="1" outlineLevel="1" x14ac:dyDescent="0.3">
      <c r="A31" s="49" t="s">
        <v>37</v>
      </c>
      <c r="B31" s="49">
        <v>1</v>
      </c>
      <c r="C31" s="50" t="s">
        <v>61</v>
      </c>
      <c r="D31" s="50" t="s">
        <v>62</v>
      </c>
      <c r="E31" s="49">
        <v>1270812</v>
      </c>
      <c r="F31" s="51">
        <v>46007</v>
      </c>
      <c r="G31" s="52" t="s">
        <v>63</v>
      </c>
      <c r="H31" s="53">
        <v>45992</v>
      </c>
      <c r="I31" s="54">
        <v>298578.40999999997</v>
      </c>
      <c r="J31" s="50" t="s">
        <v>45</v>
      </c>
      <c r="K31" s="363">
        <v>6982</v>
      </c>
      <c r="L31" s="364" t="s">
        <v>2264</v>
      </c>
      <c r="M31" s="113" t="s">
        <v>516</v>
      </c>
      <c r="N31" s="26"/>
      <c r="O31" s="26"/>
      <c r="P31" s="26"/>
      <c r="Q31" s="26"/>
      <c r="R31" s="26"/>
      <c r="S31" s="26"/>
      <c r="T31" s="26"/>
      <c r="U31" s="26"/>
      <c r="V31" s="26"/>
      <c r="W31" s="26"/>
      <c r="X31" s="26"/>
      <c r="Y31" s="26"/>
      <c r="Z31" s="26"/>
    </row>
    <row r="32" spans="1:26" ht="55.2" outlineLevel="1" x14ac:dyDescent="0.3">
      <c r="A32" s="49" t="s">
        <v>37</v>
      </c>
      <c r="B32" s="49">
        <v>1</v>
      </c>
      <c r="C32" s="50" t="s">
        <v>64</v>
      </c>
      <c r="D32" s="50" t="s">
        <v>65</v>
      </c>
      <c r="E32" s="49">
        <v>1277606</v>
      </c>
      <c r="F32" s="51">
        <v>46014</v>
      </c>
      <c r="G32" s="52">
        <v>1430</v>
      </c>
      <c r="H32" s="53">
        <v>46010</v>
      </c>
      <c r="I32" s="54">
        <v>17400</v>
      </c>
      <c r="J32" s="113" t="s">
        <v>66</v>
      </c>
      <c r="K32" s="149">
        <v>6974</v>
      </c>
      <c r="L32" s="150" t="s">
        <v>469</v>
      </c>
      <c r="M32" s="150" t="s">
        <v>515</v>
      </c>
      <c r="N32" s="26"/>
      <c r="O32" s="26"/>
      <c r="P32" s="26"/>
      <c r="Q32" s="26"/>
      <c r="R32" s="26"/>
      <c r="S32" s="26"/>
      <c r="T32" s="26"/>
      <c r="U32" s="26"/>
      <c r="V32" s="26"/>
      <c r="W32" s="26"/>
      <c r="X32" s="26"/>
      <c r="Y32" s="26"/>
      <c r="Z32" s="26"/>
    </row>
    <row r="33" spans="1:26" ht="55.2" outlineLevel="1" x14ac:dyDescent="0.3">
      <c r="A33" s="49" t="s">
        <v>37</v>
      </c>
      <c r="B33" s="49">
        <v>4</v>
      </c>
      <c r="C33" s="50" t="s">
        <v>67</v>
      </c>
      <c r="D33" s="50" t="s">
        <v>65</v>
      </c>
      <c r="E33" s="49">
        <v>1277606</v>
      </c>
      <c r="F33" s="51">
        <v>46014</v>
      </c>
      <c r="G33" s="52">
        <v>1430</v>
      </c>
      <c r="H33" s="53">
        <v>46010</v>
      </c>
      <c r="I33" s="54">
        <f>48000+7680</f>
        <v>55680</v>
      </c>
      <c r="J33" s="50" t="s">
        <v>66</v>
      </c>
      <c r="K33" s="149">
        <v>6974</v>
      </c>
      <c r="L33" s="150" t="s">
        <v>469</v>
      </c>
      <c r="M33" s="150" t="s">
        <v>515</v>
      </c>
      <c r="N33" s="26"/>
      <c r="O33" s="26"/>
      <c r="P33" s="26"/>
      <c r="Q33" s="26"/>
      <c r="R33" s="26"/>
      <c r="S33" s="26"/>
      <c r="T33" s="26"/>
      <c r="U33" s="26"/>
      <c r="V33" s="26"/>
      <c r="W33" s="26"/>
      <c r="X33" s="26"/>
      <c r="Y33" s="26"/>
      <c r="Z33" s="26"/>
    </row>
    <row r="34" spans="1:26" ht="55.2" outlineLevel="1" x14ac:dyDescent="0.3">
      <c r="A34" s="49" t="s">
        <v>37</v>
      </c>
      <c r="B34" s="49">
        <v>2</v>
      </c>
      <c r="C34" s="50" t="s">
        <v>68</v>
      </c>
      <c r="D34" s="50" t="s">
        <v>65</v>
      </c>
      <c r="E34" s="49">
        <v>1277606</v>
      </c>
      <c r="F34" s="51">
        <v>46014</v>
      </c>
      <c r="G34" s="52">
        <v>1430</v>
      </c>
      <c r="H34" s="53">
        <v>46010</v>
      </c>
      <c r="I34" s="54">
        <f>20406+3264.96</f>
        <v>23670.959999999999</v>
      </c>
      <c r="J34" s="50" t="s">
        <v>66</v>
      </c>
      <c r="K34" s="149">
        <v>6974</v>
      </c>
      <c r="L34" s="150" t="s">
        <v>469</v>
      </c>
      <c r="M34" s="150" t="s">
        <v>515</v>
      </c>
      <c r="N34" s="26"/>
      <c r="O34" s="26"/>
      <c r="P34" s="26"/>
      <c r="Q34" s="26"/>
      <c r="R34" s="26"/>
      <c r="S34" s="26"/>
      <c r="T34" s="26"/>
      <c r="U34" s="26"/>
      <c r="V34" s="26"/>
      <c r="W34" s="26"/>
      <c r="X34" s="26"/>
      <c r="Y34" s="26"/>
      <c r="Z34" s="26"/>
    </row>
    <row r="35" spans="1:26" ht="55.2" outlineLevel="1" x14ac:dyDescent="0.3">
      <c r="A35" s="49" t="s">
        <v>37</v>
      </c>
      <c r="B35" s="49">
        <v>12</v>
      </c>
      <c r="C35" s="50" t="s">
        <v>69</v>
      </c>
      <c r="D35" s="50" t="s">
        <v>65</v>
      </c>
      <c r="E35" s="49">
        <v>1277606</v>
      </c>
      <c r="F35" s="51">
        <v>46014</v>
      </c>
      <c r="G35" s="52">
        <v>1430</v>
      </c>
      <c r="H35" s="53">
        <v>46010</v>
      </c>
      <c r="I35" s="54">
        <f>178404+28544.64</f>
        <v>206948.64</v>
      </c>
      <c r="J35" s="50" t="s">
        <v>66</v>
      </c>
      <c r="K35" s="149">
        <v>6974</v>
      </c>
      <c r="L35" s="150" t="s">
        <v>469</v>
      </c>
      <c r="M35" s="150" t="s">
        <v>515</v>
      </c>
      <c r="N35" s="26"/>
      <c r="O35" s="26"/>
      <c r="P35" s="26"/>
      <c r="Q35" s="26"/>
      <c r="R35" s="26"/>
      <c r="S35" s="26"/>
      <c r="T35" s="26"/>
      <c r="U35" s="26"/>
      <c r="V35" s="26"/>
      <c r="W35" s="26"/>
      <c r="X35" s="26"/>
      <c r="Y35" s="26"/>
      <c r="Z35" s="26"/>
    </row>
    <row r="36" spans="1:26" ht="55.2" outlineLevel="1" x14ac:dyDescent="0.3">
      <c r="A36" s="49" t="s">
        <v>37</v>
      </c>
      <c r="B36" s="49">
        <v>12</v>
      </c>
      <c r="C36" s="50" t="s">
        <v>70</v>
      </c>
      <c r="D36" s="50" t="s">
        <v>65</v>
      </c>
      <c r="E36" s="49">
        <v>1277606</v>
      </c>
      <c r="F36" s="51">
        <v>46014</v>
      </c>
      <c r="G36" s="52">
        <v>1430</v>
      </c>
      <c r="H36" s="53">
        <v>46010</v>
      </c>
      <c r="I36" s="54">
        <f>117600+18816</f>
        <v>136416</v>
      </c>
      <c r="J36" s="50" t="s">
        <v>66</v>
      </c>
      <c r="K36" s="149">
        <v>6974</v>
      </c>
      <c r="L36" s="150" t="s">
        <v>469</v>
      </c>
      <c r="M36" s="150" t="s">
        <v>515</v>
      </c>
      <c r="N36" s="26"/>
      <c r="O36" s="26"/>
      <c r="P36" s="26"/>
      <c r="Q36" s="26"/>
      <c r="R36" s="26"/>
      <c r="S36" s="26"/>
      <c r="T36" s="26"/>
      <c r="U36" s="26"/>
      <c r="V36" s="26"/>
      <c r="W36" s="26"/>
      <c r="X36" s="26"/>
      <c r="Y36" s="26"/>
      <c r="Z36" s="26"/>
    </row>
    <row r="37" spans="1:26" ht="55.2" outlineLevel="1" x14ac:dyDescent="0.3">
      <c r="A37" s="49" t="s">
        <v>37</v>
      </c>
      <c r="B37" s="49">
        <v>1</v>
      </c>
      <c r="C37" s="50" t="s">
        <v>71</v>
      </c>
      <c r="D37" s="50" t="s">
        <v>65</v>
      </c>
      <c r="E37" s="49">
        <v>1277606</v>
      </c>
      <c r="F37" s="51">
        <v>46014</v>
      </c>
      <c r="G37" s="52">
        <v>1430</v>
      </c>
      <c r="H37" s="53">
        <v>46010</v>
      </c>
      <c r="I37" s="54">
        <f>190000+30400</f>
        <v>220400</v>
      </c>
      <c r="J37" s="50" t="s">
        <v>66</v>
      </c>
      <c r="K37" s="149">
        <v>6974</v>
      </c>
      <c r="L37" s="150" t="s">
        <v>469</v>
      </c>
      <c r="M37" s="150" t="s">
        <v>515</v>
      </c>
      <c r="N37" s="26"/>
      <c r="O37" s="26"/>
      <c r="P37" s="26"/>
      <c r="Q37" s="26"/>
      <c r="R37" s="26"/>
      <c r="S37" s="26"/>
      <c r="T37" s="26"/>
      <c r="U37" s="26"/>
      <c r="V37" s="26"/>
      <c r="W37" s="26"/>
      <c r="X37" s="26"/>
      <c r="Y37" s="26"/>
      <c r="Z37" s="26"/>
    </row>
    <row r="38" spans="1:26" ht="55.2" outlineLevel="1" x14ac:dyDescent="0.3">
      <c r="A38" s="49" t="s">
        <v>37</v>
      </c>
      <c r="B38" s="49">
        <v>2</v>
      </c>
      <c r="C38" s="50" t="s">
        <v>72</v>
      </c>
      <c r="D38" s="50" t="s">
        <v>65</v>
      </c>
      <c r="E38" s="49">
        <v>1277606</v>
      </c>
      <c r="F38" s="51">
        <v>46014</v>
      </c>
      <c r="G38" s="52">
        <v>1430</v>
      </c>
      <c r="H38" s="53">
        <v>46010</v>
      </c>
      <c r="I38" s="54">
        <v>116000</v>
      </c>
      <c r="J38" s="50" t="s">
        <v>66</v>
      </c>
      <c r="K38" s="149">
        <v>6974</v>
      </c>
      <c r="L38" s="150" t="s">
        <v>469</v>
      </c>
      <c r="M38" s="150" t="s">
        <v>515</v>
      </c>
      <c r="N38" s="26"/>
      <c r="O38" s="26"/>
      <c r="P38" s="26"/>
      <c r="Q38" s="26"/>
      <c r="R38" s="26"/>
      <c r="S38" s="26"/>
      <c r="T38" s="26"/>
      <c r="U38" s="26"/>
      <c r="V38" s="26"/>
      <c r="W38" s="26"/>
      <c r="X38" s="26"/>
      <c r="Y38" s="26"/>
      <c r="Z38" s="26"/>
    </row>
    <row r="39" spans="1:26" ht="55.2" outlineLevel="1" x14ac:dyDescent="0.3">
      <c r="A39" s="49" t="s">
        <v>37</v>
      </c>
      <c r="B39" s="49">
        <v>1</v>
      </c>
      <c r="C39" s="50" t="s">
        <v>73</v>
      </c>
      <c r="D39" s="50" t="s">
        <v>65</v>
      </c>
      <c r="E39" s="49">
        <v>1277606</v>
      </c>
      <c r="F39" s="51">
        <v>46014</v>
      </c>
      <c r="G39" s="52">
        <v>1430</v>
      </c>
      <c r="H39" s="53">
        <v>46010</v>
      </c>
      <c r="I39" s="54">
        <v>69600</v>
      </c>
      <c r="J39" s="50" t="s">
        <v>66</v>
      </c>
      <c r="K39" s="149">
        <v>6974</v>
      </c>
      <c r="L39" s="150" t="s">
        <v>469</v>
      </c>
      <c r="M39" s="150" t="s">
        <v>515</v>
      </c>
      <c r="N39" s="26"/>
      <c r="O39" s="26"/>
      <c r="P39" s="26"/>
      <c r="Q39" s="26"/>
      <c r="R39" s="26"/>
      <c r="S39" s="26"/>
      <c r="T39" s="26"/>
      <c r="U39" s="26"/>
      <c r="V39" s="26"/>
      <c r="W39" s="26"/>
      <c r="X39" s="26"/>
      <c r="Y39" s="26"/>
      <c r="Z39" s="26"/>
    </row>
    <row r="40" spans="1:26" ht="55.2" outlineLevel="1" x14ac:dyDescent="0.3">
      <c r="A40" s="49" t="s">
        <v>37</v>
      </c>
      <c r="B40" s="49">
        <v>2</v>
      </c>
      <c r="C40" s="50" t="s">
        <v>74</v>
      </c>
      <c r="D40" s="50" t="s">
        <v>65</v>
      </c>
      <c r="E40" s="49">
        <v>1277606</v>
      </c>
      <c r="F40" s="51">
        <v>46014</v>
      </c>
      <c r="G40" s="52">
        <v>1430</v>
      </c>
      <c r="H40" s="53">
        <v>46010</v>
      </c>
      <c r="I40" s="54">
        <f>26440+4230.4</f>
        <v>30670.400000000001</v>
      </c>
      <c r="J40" s="50" t="s">
        <v>66</v>
      </c>
      <c r="K40" s="149">
        <v>6974</v>
      </c>
      <c r="L40" s="150" t="s">
        <v>469</v>
      </c>
      <c r="M40" s="150" t="s">
        <v>515</v>
      </c>
      <c r="N40" s="26"/>
      <c r="O40" s="26"/>
      <c r="P40" s="26"/>
      <c r="Q40" s="26"/>
      <c r="R40" s="26"/>
      <c r="S40" s="26"/>
      <c r="T40" s="26"/>
      <c r="U40" s="26"/>
      <c r="V40" s="26"/>
      <c r="W40" s="26"/>
      <c r="X40" s="26"/>
      <c r="Y40" s="26"/>
      <c r="Z40" s="26"/>
    </row>
    <row r="41" spans="1:26" ht="55.2" outlineLevel="1" x14ac:dyDescent="0.3">
      <c r="A41" s="49" t="s">
        <v>37</v>
      </c>
      <c r="B41" s="49">
        <v>3</v>
      </c>
      <c r="C41" s="50" t="s">
        <v>75</v>
      </c>
      <c r="D41" s="50" t="s">
        <v>65</v>
      </c>
      <c r="E41" s="49">
        <v>1277606</v>
      </c>
      <c r="F41" s="51">
        <v>46014</v>
      </c>
      <c r="G41" s="52">
        <v>1430</v>
      </c>
      <c r="H41" s="53">
        <v>46010</v>
      </c>
      <c r="I41" s="54">
        <f>43500+6960</f>
        <v>50460</v>
      </c>
      <c r="J41" s="50" t="s">
        <v>66</v>
      </c>
      <c r="K41" s="149">
        <v>6974</v>
      </c>
      <c r="L41" s="150" t="s">
        <v>469</v>
      </c>
      <c r="M41" s="150" t="s">
        <v>515</v>
      </c>
      <c r="N41" s="26"/>
      <c r="O41" s="26"/>
      <c r="P41" s="26"/>
      <c r="Q41" s="26"/>
      <c r="R41" s="26"/>
      <c r="S41" s="26"/>
      <c r="T41" s="26"/>
      <c r="U41" s="26"/>
      <c r="V41" s="26"/>
      <c r="W41" s="26"/>
      <c r="X41" s="26"/>
      <c r="Y41" s="26"/>
      <c r="Z41" s="26"/>
    </row>
    <row r="42" spans="1:26" ht="55.2" outlineLevel="1" x14ac:dyDescent="0.3">
      <c r="A42" s="49" t="s">
        <v>37</v>
      </c>
      <c r="B42" s="49">
        <v>1</v>
      </c>
      <c r="C42" s="50" t="s">
        <v>76</v>
      </c>
      <c r="D42" s="50" t="s">
        <v>65</v>
      </c>
      <c r="E42" s="49">
        <v>1277606</v>
      </c>
      <c r="F42" s="51">
        <v>46014</v>
      </c>
      <c r="G42" s="52">
        <v>1430</v>
      </c>
      <c r="H42" s="53">
        <v>46010</v>
      </c>
      <c r="I42" s="54">
        <f>13220+2115.2</f>
        <v>15335.2</v>
      </c>
      <c r="J42" s="50" t="s">
        <v>66</v>
      </c>
      <c r="K42" s="149">
        <v>6974</v>
      </c>
      <c r="L42" s="150" t="s">
        <v>469</v>
      </c>
      <c r="M42" s="150" t="s">
        <v>515</v>
      </c>
      <c r="N42" s="26"/>
      <c r="O42" s="26"/>
      <c r="P42" s="26"/>
      <c r="Q42" s="26"/>
      <c r="R42" s="26"/>
      <c r="S42" s="26"/>
      <c r="T42" s="26"/>
      <c r="U42" s="26"/>
      <c r="V42" s="26"/>
      <c r="W42" s="26"/>
      <c r="X42" s="26"/>
      <c r="Y42" s="26"/>
      <c r="Z42" s="26"/>
    </row>
    <row r="43" spans="1:26" ht="55.2" outlineLevel="1" x14ac:dyDescent="0.3">
      <c r="A43" s="49" t="s">
        <v>37</v>
      </c>
      <c r="B43" s="49">
        <v>2</v>
      </c>
      <c r="C43" s="50" t="s">
        <v>77</v>
      </c>
      <c r="D43" s="50" t="s">
        <v>65</v>
      </c>
      <c r="E43" s="49">
        <v>1277606</v>
      </c>
      <c r="F43" s="51">
        <v>46014</v>
      </c>
      <c r="G43" s="52">
        <v>1430</v>
      </c>
      <c r="H43" s="53">
        <v>46010</v>
      </c>
      <c r="I43" s="54">
        <v>37120</v>
      </c>
      <c r="J43" s="50" t="s">
        <v>66</v>
      </c>
      <c r="K43" s="149">
        <v>6974</v>
      </c>
      <c r="L43" s="150" t="s">
        <v>469</v>
      </c>
      <c r="M43" s="150" t="s">
        <v>515</v>
      </c>
      <c r="N43" s="26"/>
      <c r="O43" s="26"/>
      <c r="P43" s="26"/>
      <c r="Q43" s="26"/>
      <c r="R43" s="26"/>
      <c r="S43" s="26"/>
      <c r="T43" s="26"/>
      <c r="U43" s="26"/>
      <c r="V43" s="26"/>
      <c r="W43" s="26"/>
      <c r="X43" s="26"/>
      <c r="Y43" s="26"/>
      <c r="Z43" s="26"/>
    </row>
    <row r="44" spans="1:26" ht="55.2" outlineLevel="1" x14ac:dyDescent="0.3">
      <c r="A44" s="49" t="s">
        <v>37</v>
      </c>
      <c r="B44" s="49">
        <v>19</v>
      </c>
      <c r="C44" s="50" t="s">
        <v>78</v>
      </c>
      <c r="D44" s="50" t="s">
        <v>65</v>
      </c>
      <c r="E44" s="49">
        <v>1277606</v>
      </c>
      <c r="F44" s="51">
        <v>46014</v>
      </c>
      <c r="G44" s="52">
        <v>1430</v>
      </c>
      <c r="H44" s="53">
        <v>46010</v>
      </c>
      <c r="I44" s="54">
        <f>171000+27360</f>
        <v>198360</v>
      </c>
      <c r="J44" s="50" t="s">
        <v>66</v>
      </c>
      <c r="K44" s="149">
        <v>6974</v>
      </c>
      <c r="L44" s="150" t="s">
        <v>469</v>
      </c>
      <c r="M44" s="150" t="s">
        <v>515</v>
      </c>
      <c r="N44" s="26"/>
      <c r="O44" s="26"/>
      <c r="P44" s="26"/>
      <c r="Q44" s="26"/>
      <c r="R44" s="26"/>
      <c r="S44" s="26"/>
      <c r="T44" s="26"/>
      <c r="U44" s="26"/>
      <c r="V44" s="26"/>
      <c r="W44" s="26"/>
      <c r="X44" s="26"/>
      <c r="Y44" s="26"/>
      <c r="Z44" s="26"/>
    </row>
    <row r="45" spans="1:26" ht="55.2" outlineLevel="1" x14ac:dyDescent="0.3">
      <c r="A45" s="49" t="s">
        <v>37</v>
      </c>
      <c r="B45" s="49">
        <v>1</v>
      </c>
      <c r="C45" s="50" t="s">
        <v>79</v>
      </c>
      <c r="D45" s="50" t="s">
        <v>65</v>
      </c>
      <c r="E45" s="49">
        <v>1277606</v>
      </c>
      <c r="F45" s="51">
        <v>46014</v>
      </c>
      <c r="G45" s="52">
        <v>1430</v>
      </c>
      <c r="H45" s="53">
        <v>46010</v>
      </c>
      <c r="I45" s="54">
        <f>14900+2384</f>
        <v>17284</v>
      </c>
      <c r="J45" s="50" t="s">
        <v>66</v>
      </c>
      <c r="K45" s="149">
        <v>6974</v>
      </c>
      <c r="L45" s="150" t="s">
        <v>469</v>
      </c>
      <c r="M45" s="150" t="s">
        <v>515</v>
      </c>
      <c r="N45" s="26"/>
      <c r="O45" s="26"/>
      <c r="P45" s="26"/>
      <c r="Q45" s="26"/>
      <c r="R45" s="26"/>
      <c r="S45" s="26"/>
      <c r="T45" s="26"/>
      <c r="U45" s="26"/>
      <c r="V45" s="26"/>
      <c r="W45" s="26"/>
      <c r="X45" s="26"/>
      <c r="Y45" s="26"/>
      <c r="Z45" s="26"/>
    </row>
    <row r="46" spans="1:26" ht="55.2" outlineLevel="1" x14ac:dyDescent="0.3">
      <c r="A46" s="49" t="s">
        <v>37</v>
      </c>
      <c r="B46" s="49">
        <v>3</v>
      </c>
      <c r="C46" s="50" t="s">
        <v>80</v>
      </c>
      <c r="D46" s="50" t="s">
        <v>65</v>
      </c>
      <c r="E46" s="49">
        <v>1277606</v>
      </c>
      <c r="F46" s="51">
        <v>46014</v>
      </c>
      <c r="G46" s="52">
        <v>1430</v>
      </c>
      <c r="H46" s="53">
        <v>46010</v>
      </c>
      <c r="I46" s="54">
        <f>31500+5040</f>
        <v>36540</v>
      </c>
      <c r="J46" s="50" t="s">
        <v>66</v>
      </c>
      <c r="K46" s="149">
        <v>6974</v>
      </c>
      <c r="L46" s="150" t="s">
        <v>469</v>
      </c>
      <c r="M46" s="150" t="s">
        <v>515</v>
      </c>
      <c r="N46" s="26"/>
      <c r="O46" s="26"/>
      <c r="P46" s="26"/>
      <c r="Q46" s="26"/>
      <c r="R46" s="26"/>
      <c r="S46" s="26"/>
      <c r="T46" s="26"/>
      <c r="U46" s="26"/>
      <c r="V46" s="26"/>
      <c r="W46" s="26"/>
      <c r="X46" s="26"/>
      <c r="Y46" s="26"/>
      <c r="Z46" s="26"/>
    </row>
    <row r="47" spans="1:26" ht="55.2" outlineLevel="1" x14ac:dyDescent="0.3">
      <c r="A47" s="49" t="s">
        <v>37</v>
      </c>
      <c r="B47" s="49">
        <v>1</v>
      </c>
      <c r="C47" s="50" t="s">
        <v>81</v>
      </c>
      <c r="D47" s="50" t="s">
        <v>65</v>
      </c>
      <c r="E47" s="49">
        <v>1277606</v>
      </c>
      <c r="F47" s="51">
        <v>46014</v>
      </c>
      <c r="G47" s="52">
        <v>1430</v>
      </c>
      <c r="H47" s="53">
        <v>46010</v>
      </c>
      <c r="I47" s="54">
        <f>6801+1088.16</f>
        <v>7889.16</v>
      </c>
      <c r="J47" s="50" t="s">
        <v>66</v>
      </c>
      <c r="K47" s="149">
        <v>6974</v>
      </c>
      <c r="L47" s="150" t="s">
        <v>469</v>
      </c>
      <c r="M47" s="150" t="s">
        <v>515</v>
      </c>
      <c r="N47" s="26"/>
      <c r="O47" s="26"/>
      <c r="P47" s="26"/>
      <c r="Q47" s="26"/>
      <c r="R47" s="26"/>
      <c r="S47" s="26"/>
      <c r="T47" s="26"/>
      <c r="U47" s="26"/>
      <c r="V47" s="26"/>
      <c r="W47" s="26"/>
      <c r="X47" s="26"/>
      <c r="Y47" s="26"/>
      <c r="Z47" s="26"/>
    </row>
    <row r="48" spans="1:26" ht="55.2" outlineLevel="1" x14ac:dyDescent="0.3">
      <c r="A48" s="49" t="s">
        <v>37</v>
      </c>
      <c r="B48" s="49">
        <v>2</v>
      </c>
      <c r="C48" s="50" t="s">
        <v>82</v>
      </c>
      <c r="D48" s="50" t="s">
        <v>65</v>
      </c>
      <c r="E48" s="49">
        <v>1277606</v>
      </c>
      <c r="F48" s="51">
        <v>46014</v>
      </c>
      <c r="G48" s="52">
        <v>1430</v>
      </c>
      <c r="H48" s="53">
        <v>46010</v>
      </c>
      <c r="I48" s="54">
        <f>89496+14319.36</f>
        <v>103815.36</v>
      </c>
      <c r="J48" s="50" t="s">
        <v>66</v>
      </c>
      <c r="K48" s="149">
        <v>6974</v>
      </c>
      <c r="L48" s="150" t="s">
        <v>469</v>
      </c>
      <c r="M48" s="150" t="s">
        <v>515</v>
      </c>
      <c r="N48" s="26"/>
      <c r="O48" s="26"/>
      <c r="P48" s="26"/>
      <c r="Q48" s="26"/>
      <c r="R48" s="26"/>
      <c r="S48" s="26"/>
      <c r="T48" s="26"/>
      <c r="U48" s="26"/>
      <c r="V48" s="26"/>
      <c r="W48" s="26"/>
      <c r="X48" s="26"/>
      <c r="Y48" s="26"/>
      <c r="Z48" s="26"/>
    </row>
    <row r="49" spans="1:26" ht="55.2" outlineLevel="1" x14ac:dyDescent="0.3">
      <c r="A49" s="49" t="s">
        <v>37</v>
      </c>
      <c r="B49" s="49">
        <v>1</v>
      </c>
      <c r="C49" s="50" t="s">
        <v>83</v>
      </c>
      <c r="D49" s="50" t="s">
        <v>65</v>
      </c>
      <c r="E49" s="49">
        <v>1277606</v>
      </c>
      <c r="F49" s="51">
        <v>46014</v>
      </c>
      <c r="G49" s="52">
        <v>1430</v>
      </c>
      <c r="H49" s="53">
        <v>46010</v>
      </c>
      <c r="I49" s="54">
        <f>51517+8242.72</f>
        <v>59759.72</v>
      </c>
      <c r="J49" s="50" t="s">
        <v>66</v>
      </c>
      <c r="K49" s="149">
        <v>6974</v>
      </c>
      <c r="L49" s="150" t="s">
        <v>469</v>
      </c>
      <c r="M49" s="150" t="s">
        <v>515</v>
      </c>
      <c r="N49" s="26"/>
      <c r="O49" s="26"/>
      <c r="P49" s="26"/>
      <c r="Q49" s="26"/>
      <c r="R49" s="26"/>
      <c r="S49" s="26"/>
      <c r="T49" s="26"/>
      <c r="U49" s="26"/>
      <c r="V49" s="26"/>
      <c r="W49" s="26"/>
      <c r="X49" s="26"/>
      <c r="Y49" s="26"/>
      <c r="Z49" s="26"/>
    </row>
    <row r="50" spans="1:26" ht="55.2" outlineLevel="1" x14ac:dyDescent="0.3">
      <c r="A50" s="49" t="s">
        <v>37</v>
      </c>
      <c r="B50" s="49">
        <v>4</v>
      </c>
      <c r="C50" s="50" t="s">
        <v>84</v>
      </c>
      <c r="D50" s="50" t="s">
        <v>65</v>
      </c>
      <c r="E50" s="49">
        <v>1277606</v>
      </c>
      <c r="F50" s="51">
        <v>46014</v>
      </c>
      <c r="G50" s="52">
        <v>1430</v>
      </c>
      <c r="H50" s="53">
        <v>46010</v>
      </c>
      <c r="I50" s="54">
        <f>38196+6111.36</f>
        <v>44307.360000000001</v>
      </c>
      <c r="J50" s="50" t="s">
        <v>66</v>
      </c>
      <c r="K50" s="149">
        <v>6974</v>
      </c>
      <c r="L50" s="150" t="s">
        <v>469</v>
      </c>
      <c r="M50" s="150" t="s">
        <v>515</v>
      </c>
      <c r="N50" s="26"/>
      <c r="O50" s="26"/>
      <c r="P50" s="26"/>
      <c r="Q50" s="26"/>
      <c r="R50" s="26"/>
      <c r="S50" s="26"/>
      <c r="T50" s="26"/>
      <c r="U50" s="26"/>
      <c r="V50" s="26"/>
      <c r="W50" s="26"/>
      <c r="X50" s="26"/>
      <c r="Y50" s="26"/>
      <c r="Z50" s="26"/>
    </row>
    <row r="51" spans="1:26" ht="55.2" outlineLevel="1" x14ac:dyDescent="0.3">
      <c r="A51" s="49" t="s">
        <v>37</v>
      </c>
      <c r="B51" s="49">
        <v>2</v>
      </c>
      <c r="C51" s="50" t="s">
        <v>85</v>
      </c>
      <c r="D51" s="50" t="s">
        <v>65</v>
      </c>
      <c r="E51" s="49">
        <v>1277606</v>
      </c>
      <c r="F51" s="51">
        <v>46014</v>
      </c>
      <c r="G51" s="52">
        <v>1430</v>
      </c>
      <c r="H51" s="53">
        <v>46010</v>
      </c>
      <c r="I51" s="54">
        <f>26440+4230.4</f>
        <v>30670.400000000001</v>
      </c>
      <c r="J51" s="50" t="s">
        <v>66</v>
      </c>
      <c r="K51" s="149">
        <v>6974</v>
      </c>
      <c r="L51" s="150" t="s">
        <v>469</v>
      </c>
      <c r="M51" s="150" t="s">
        <v>515</v>
      </c>
      <c r="N51" s="26"/>
      <c r="O51" s="26"/>
      <c r="P51" s="26"/>
      <c r="Q51" s="26"/>
      <c r="R51" s="26"/>
      <c r="S51" s="26"/>
      <c r="T51" s="26"/>
      <c r="U51" s="26"/>
      <c r="V51" s="26"/>
      <c r="W51" s="26"/>
      <c r="X51" s="26"/>
      <c r="Y51" s="26"/>
      <c r="Z51" s="26"/>
    </row>
    <row r="52" spans="1:26" ht="55.2" outlineLevel="1" x14ac:dyDescent="0.3">
      <c r="A52" s="49" t="s">
        <v>37</v>
      </c>
      <c r="B52" s="49">
        <v>3</v>
      </c>
      <c r="C52" s="50" t="s">
        <v>86</v>
      </c>
      <c r="D52" s="50" t="s">
        <v>65</v>
      </c>
      <c r="E52" s="49">
        <v>1277606</v>
      </c>
      <c r="F52" s="51">
        <v>46014</v>
      </c>
      <c r="G52" s="52">
        <v>1430</v>
      </c>
      <c r="H52" s="53">
        <v>46010</v>
      </c>
      <c r="I52" s="54">
        <f>30000+4800</f>
        <v>34800</v>
      </c>
      <c r="J52" s="50" t="s">
        <v>66</v>
      </c>
      <c r="K52" s="149">
        <v>6974</v>
      </c>
      <c r="L52" s="150" t="s">
        <v>469</v>
      </c>
      <c r="M52" s="150" t="s">
        <v>515</v>
      </c>
      <c r="N52" s="26"/>
      <c r="O52" s="26"/>
      <c r="P52" s="26"/>
      <c r="Q52" s="26"/>
      <c r="R52" s="26"/>
      <c r="S52" s="26"/>
      <c r="T52" s="26"/>
      <c r="U52" s="26"/>
      <c r="V52" s="26"/>
      <c r="W52" s="26"/>
      <c r="X52" s="26"/>
      <c r="Y52" s="26"/>
      <c r="Z52" s="26"/>
    </row>
    <row r="53" spans="1:26" ht="55.2" outlineLevel="1" x14ac:dyDescent="0.3">
      <c r="A53" s="49" t="s">
        <v>37</v>
      </c>
      <c r="B53" s="49">
        <v>20</v>
      </c>
      <c r="C53" s="50" t="s">
        <v>69</v>
      </c>
      <c r="D53" s="50" t="s">
        <v>65</v>
      </c>
      <c r="E53" s="49">
        <v>1277606</v>
      </c>
      <c r="F53" s="51">
        <v>46014</v>
      </c>
      <c r="G53" s="52">
        <v>1430</v>
      </c>
      <c r="H53" s="53">
        <v>46010</v>
      </c>
      <c r="I53" s="54">
        <f>299480+47916.8</f>
        <v>347396.8</v>
      </c>
      <c r="J53" s="50" t="s">
        <v>66</v>
      </c>
      <c r="K53" s="149">
        <v>6974</v>
      </c>
      <c r="L53" s="150" t="s">
        <v>469</v>
      </c>
      <c r="M53" s="150" t="s">
        <v>515</v>
      </c>
      <c r="N53" s="26"/>
      <c r="O53" s="26"/>
      <c r="P53" s="26"/>
      <c r="Q53" s="26"/>
      <c r="R53" s="26"/>
      <c r="S53" s="26"/>
      <c r="T53" s="26"/>
      <c r="U53" s="26"/>
      <c r="V53" s="26"/>
      <c r="W53" s="26"/>
      <c r="X53" s="26"/>
      <c r="Y53" s="26"/>
      <c r="Z53" s="26"/>
    </row>
    <row r="54" spans="1:26" ht="55.2" outlineLevel="1" x14ac:dyDescent="0.3">
      <c r="A54" s="49" t="s">
        <v>37</v>
      </c>
      <c r="B54" s="49">
        <v>6</v>
      </c>
      <c r="C54" s="50" t="s">
        <v>87</v>
      </c>
      <c r="D54" s="50" t="s">
        <v>65</v>
      </c>
      <c r="E54" s="49">
        <v>1277606</v>
      </c>
      <c r="F54" s="51">
        <v>46014</v>
      </c>
      <c r="G54" s="52">
        <v>1430</v>
      </c>
      <c r="H54" s="53">
        <v>46010</v>
      </c>
      <c r="I54" s="54">
        <f>82386+13181.76</f>
        <v>95567.76</v>
      </c>
      <c r="J54" s="50" t="s">
        <v>66</v>
      </c>
      <c r="K54" s="149">
        <v>6974</v>
      </c>
      <c r="L54" s="150" t="s">
        <v>469</v>
      </c>
      <c r="M54" s="150" t="s">
        <v>515</v>
      </c>
      <c r="N54" s="26"/>
      <c r="O54" s="26"/>
      <c r="P54" s="26"/>
      <c r="Q54" s="26"/>
      <c r="R54" s="26"/>
      <c r="S54" s="26"/>
      <c r="T54" s="26"/>
      <c r="U54" s="26"/>
      <c r="V54" s="26"/>
      <c r="W54" s="26"/>
      <c r="X54" s="26"/>
      <c r="Y54" s="26"/>
      <c r="Z54" s="26"/>
    </row>
    <row r="55" spans="1:26" ht="55.2" outlineLevel="1" x14ac:dyDescent="0.3">
      <c r="A55" s="49" t="s">
        <v>37</v>
      </c>
      <c r="B55" s="49">
        <v>6</v>
      </c>
      <c r="C55" s="50" t="s">
        <v>88</v>
      </c>
      <c r="D55" s="50" t="s">
        <v>65</v>
      </c>
      <c r="E55" s="49">
        <v>1277606</v>
      </c>
      <c r="F55" s="51">
        <v>46014</v>
      </c>
      <c r="G55" s="52">
        <v>1430</v>
      </c>
      <c r="H55" s="53">
        <v>46010</v>
      </c>
      <c r="I55" s="54">
        <f>69534+11125.44</f>
        <v>80659.44</v>
      </c>
      <c r="J55" s="50" t="s">
        <v>66</v>
      </c>
      <c r="K55" s="149">
        <v>6974</v>
      </c>
      <c r="L55" s="150" t="s">
        <v>469</v>
      </c>
      <c r="M55" s="150" t="s">
        <v>515</v>
      </c>
      <c r="N55" s="26"/>
      <c r="O55" s="26"/>
      <c r="P55" s="26"/>
      <c r="Q55" s="26"/>
      <c r="R55" s="26"/>
      <c r="S55" s="26"/>
      <c r="T55" s="26"/>
      <c r="U55" s="26"/>
      <c r="V55" s="26"/>
      <c r="W55" s="26"/>
      <c r="X55" s="26"/>
      <c r="Y55" s="26"/>
      <c r="Z55" s="26"/>
    </row>
    <row r="56" spans="1:26" ht="55.2" outlineLevel="1" x14ac:dyDescent="0.3">
      <c r="A56" s="49" t="s">
        <v>37</v>
      </c>
      <c r="B56" s="49">
        <v>1</v>
      </c>
      <c r="C56" s="50" t="s">
        <v>74</v>
      </c>
      <c r="D56" s="50" t="s">
        <v>65</v>
      </c>
      <c r="E56" s="49">
        <v>1277606</v>
      </c>
      <c r="F56" s="51">
        <v>46014</v>
      </c>
      <c r="G56" s="52">
        <v>1430</v>
      </c>
      <c r="H56" s="53">
        <v>46010</v>
      </c>
      <c r="I56" s="54">
        <f t="shared" ref="I56:I57" si="0">13220+2115.2</f>
        <v>15335.2</v>
      </c>
      <c r="J56" s="50" t="s">
        <v>66</v>
      </c>
      <c r="K56" s="149">
        <v>6974</v>
      </c>
      <c r="L56" s="150" t="s">
        <v>469</v>
      </c>
      <c r="M56" s="150" t="s">
        <v>515</v>
      </c>
      <c r="N56" s="26"/>
      <c r="O56" s="26"/>
      <c r="P56" s="26"/>
      <c r="Q56" s="26"/>
      <c r="R56" s="26"/>
      <c r="S56" s="26"/>
      <c r="T56" s="26"/>
      <c r="U56" s="26"/>
      <c r="V56" s="26"/>
      <c r="W56" s="26"/>
      <c r="X56" s="26"/>
      <c r="Y56" s="26"/>
      <c r="Z56" s="26"/>
    </row>
    <row r="57" spans="1:26" ht="55.2" outlineLevel="1" x14ac:dyDescent="0.3">
      <c r="A57" s="49" t="s">
        <v>37</v>
      </c>
      <c r="B57" s="49">
        <v>1</v>
      </c>
      <c r="C57" s="50" t="s">
        <v>74</v>
      </c>
      <c r="D57" s="50" t="s">
        <v>65</v>
      </c>
      <c r="E57" s="49">
        <v>1277606</v>
      </c>
      <c r="F57" s="51">
        <v>46014</v>
      </c>
      <c r="G57" s="52">
        <v>1430</v>
      </c>
      <c r="H57" s="53">
        <v>46010</v>
      </c>
      <c r="I57" s="54">
        <f t="shared" si="0"/>
        <v>15335.2</v>
      </c>
      <c r="J57" s="50" t="s">
        <v>66</v>
      </c>
      <c r="K57" s="149">
        <v>6974</v>
      </c>
      <c r="L57" s="150" t="s">
        <v>469</v>
      </c>
      <c r="M57" s="150" t="s">
        <v>515</v>
      </c>
      <c r="N57" s="26"/>
      <c r="O57" s="26"/>
      <c r="P57" s="26"/>
      <c r="Q57" s="26"/>
      <c r="R57" s="26"/>
      <c r="S57" s="26"/>
      <c r="T57" s="26"/>
      <c r="U57" s="26"/>
      <c r="V57" s="26"/>
      <c r="W57" s="26"/>
      <c r="X57" s="26"/>
      <c r="Y57" s="26"/>
      <c r="Z57" s="26"/>
    </row>
    <row r="58" spans="1:26" ht="55.2" outlineLevel="1" x14ac:dyDescent="0.3">
      <c r="A58" s="49" t="s">
        <v>37</v>
      </c>
      <c r="B58" s="49">
        <v>1</v>
      </c>
      <c r="C58" s="50" t="s">
        <v>89</v>
      </c>
      <c r="D58" s="50" t="s">
        <v>65</v>
      </c>
      <c r="E58" s="49">
        <v>1277606</v>
      </c>
      <c r="F58" s="51">
        <v>46014</v>
      </c>
      <c r="G58" s="52">
        <v>1430</v>
      </c>
      <c r="H58" s="53">
        <v>46010</v>
      </c>
      <c r="I58" s="54">
        <v>58000</v>
      </c>
      <c r="J58" s="50" t="s">
        <v>66</v>
      </c>
      <c r="K58" s="149">
        <v>6974</v>
      </c>
      <c r="L58" s="150" t="s">
        <v>469</v>
      </c>
      <c r="M58" s="150" t="s">
        <v>515</v>
      </c>
      <c r="N58" s="26"/>
      <c r="O58" s="26"/>
      <c r="P58" s="26"/>
      <c r="Q58" s="26"/>
      <c r="R58" s="26"/>
      <c r="S58" s="26"/>
      <c r="T58" s="26"/>
      <c r="U58" s="26"/>
      <c r="V58" s="26"/>
      <c r="W58" s="26"/>
      <c r="X58" s="26"/>
      <c r="Y58" s="26"/>
      <c r="Z58" s="26"/>
    </row>
    <row r="59" spans="1:26" ht="14.4" outlineLevel="1" x14ac:dyDescent="0.3">
      <c r="A59" s="49" t="s">
        <v>37</v>
      </c>
      <c r="B59" s="49">
        <v>5</v>
      </c>
      <c r="C59" s="50" t="s">
        <v>90</v>
      </c>
      <c r="D59" s="366" t="s">
        <v>2273</v>
      </c>
      <c r="E59" s="49">
        <v>1154232</v>
      </c>
      <c r="F59" s="51">
        <v>45875</v>
      </c>
      <c r="G59" s="52">
        <v>2833</v>
      </c>
      <c r="H59" s="53">
        <v>45860</v>
      </c>
      <c r="I59" s="54">
        <v>69466.600000000006</v>
      </c>
      <c r="J59" s="50" t="s">
        <v>45</v>
      </c>
      <c r="K59" s="49">
        <v>6871</v>
      </c>
      <c r="L59" s="50" t="s">
        <v>45</v>
      </c>
      <c r="M59" s="50"/>
      <c r="N59" s="100"/>
      <c r="O59" s="100"/>
      <c r="P59" s="100"/>
      <c r="Q59" s="100"/>
      <c r="R59" s="100"/>
      <c r="S59" s="100"/>
      <c r="T59" s="100"/>
      <c r="U59" s="100"/>
      <c r="V59" s="100"/>
      <c r="W59" s="100"/>
      <c r="X59" s="100"/>
      <c r="Y59" s="100"/>
      <c r="Z59" s="100"/>
    </row>
    <row r="60" spans="1:26" ht="27.6" outlineLevel="1" x14ac:dyDescent="0.3">
      <c r="A60" s="49" t="s">
        <v>91</v>
      </c>
      <c r="B60" s="49">
        <v>50</v>
      </c>
      <c r="C60" s="50" t="s">
        <v>92</v>
      </c>
      <c r="D60" s="50" t="s">
        <v>93</v>
      </c>
      <c r="E60" s="49">
        <v>1267732</v>
      </c>
      <c r="F60" s="51">
        <v>46003</v>
      </c>
      <c r="G60" s="52">
        <v>713</v>
      </c>
      <c r="H60" s="53">
        <v>46000</v>
      </c>
      <c r="I60" s="54">
        <f>148465+23754.4</f>
        <v>172219.4</v>
      </c>
      <c r="J60" s="50" t="s">
        <v>94</v>
      </c>
      <c r="K60" s="346" t="s">
        <v>95</v>
      </c>
      <c r="L60" s="337"/>
      <c r="M60" s="50" t="s">
        <v>96</v>
      </c>
      <c r="N60" s="26"/>
      <c r="O60" s="26"/>
      <c r="P60" s="26"/>
      <c r="Q60" s="26"/>
      <c r="R60" s="26"/>
      <c r="S60" s="26"/>
      <c r="T60" s="26"/>
      <c r="U60" s="26"/>
      <c r="V60" s="26"/>
      <c r="W60" s="26"/>
      <c r="X60" s="26"/>
      <c r="Y60" s="26"/>
      <c r="Z60" s="26"/>
    </row>
    <row r="61" spans="1:26" ht="27.6" outlineLevel="1" x14ac:dyDescent="0.3">
      <c r="A61" s="49" t="s">
        <v>91</v>
      </c>
      <c r="B61" s="49">
        <v>500</v>
      </c>
      <c r="C61" s="50" t="s">
        <v>97</v>
      </c>
      <c r="D61" s="50" t="s">
        <v>93</v>
      </c>
      <c r="E61" s="49">
        <v>1267732</v>
      </c>
      <c r="F61" s="51">
        <v>46003</v>
      </c>
      <c r="G61" s="52">
        <v>713</v>
      </c>
      <c r="H61" s="53">
        <v>46000</v>
      </c>
      <c r="I61" s="54">
        <f>686500+109840</f>
        <v>796340</v>
      </c>
      <c r="J61" s="50" t="s">
        <v>94</v>
      </c>
      <c r="K61" s="346" t="s">
        <v>95</v>
      </c>
      <c r="L61" s="337"/>
      <c r="M61" s="50" t="s">
        <v>96</v>
      </c>
      <c r="N61" s="26"/>
      <c r="O61" s="26"/>
      <c r="P61" s="26"/>
      <c r="Q61" s="26"/>
      <c r="R61" s="26"/>
      <c r="S61" s="26"/>
      <c r="T61" s="26"/>
      <c r="U61" s="26"/>
      <c r="V61" s="26"/>
      <c r="W61" s="26"/>
      <c r="X61" s="26"/>
      <c r="Y61" s="26"/>
      <c r="Z61" s="26"/>
    </row>
    <row r="62" spans="1:26" ht="27.6" outlineLevel="1" x14ac:dyDescent="0.3">
      <c r="A62" s="49" t="s">
        <v>91</v>
      </c>
      <c r="B62" s="49">
        <v>6</v>
      </c>
      <c r="C62" s="50" t="s">
        <v>98</v>
      </c>
      <c r="D62" s="98" t="s">
        <v>39</v>
      </c>
      <c r="E62" s="49">
        <v>1166274</v>
      </c>
      <c r="F62" s="51">
        <v>45891</v>
      </c>
      <c r="G62" s="52" t="s">
        <v>40</v>
      </c>
      <c r="H62" s="53">
        <v>45887</v>
      </c>
      <c r="I62" s="54">
        <v>25195.200000000001</v>
      </c>
      <c r="J62" s="55" t="s">
        <v>41</v>
      </c>
      <c r="K62" s="346" t="s">
        <v>95</v>
      </c>
      <c r="L62" s="337"/>
      <c r="M62" s="50" t="s">
        <v>96</v>
      </c>
      <c r="N62" s="26"/>
      <c r="O62" s="26"/>
      <c r="P62" s="26"/>
      <c r="Q62" s="26"/>
      <c r="R62" s="26"/>
      <c r="S62" s="26"/>
      <c r="T62" s="26"/>
      <c r="U62" s="26"/>
      <c r="V62" s="26"/>
      <c r="W62" s="26"/>
      <c r="X62" s="26"/>
      <c r="Y62" s="26"/>
      <c r="Z62" s="26"/>
    </row>
    <row r="63" spans="1:26" ht="27.6" outlineLevel="1" x14ac:dyDescent="0.3">
      <c r="A63" s="49" t="s">
        <v>91</v>
      </c>
      <c r="B63" s="49">
        <v>1</v>
      </c>
      <c r="C63" s="50" t="s">
        <v>99</v>
      </c>
      <c r="D63" s="98" t="s">
        <v>39</v>
      </c>
      <c r="E63" s="49">
        <v>1166274</v>
      </c>
      <c r="F63" s="51">
        <v>45891</v>
      </c>
      <c r="G63" s="52" t="s">
        <v>40</v>
      </c>
      <c r="H63" s="53">
        <v>45887</v>
      </c>
      <c r="I63" s="54">
        <v>12599.92</v>
      </c>
      <c r="J63" s="55" t="s">
        <v>41</v>
      </c>
      <c r="K63" s="346" t="s">
        <v>95</v>
      </c>
      <c r="L63" s="337"/>
      <c r="M63" s="50" t="s">
        <v>96</v>
      </c>
      <c r="N63" s="99"/>
      <c r="O63" s="99"/>
      <c r="P63" s="99"/>
      <c r="Q63" s="99"/>
      <c r="R63" s="99"/>
      <c r="S63" s="99"/>
      <c r="T63" s="99"/>
      <c r="U63" s="99"/>
      <c r="V63" s="99"/>
      <c r="W63" s="99"/>
      <c r="X63" s="99"/>
      <c r="Y63" s="99"/>
      <c r="Z63" s="99"/>
    </row>
    <row r="64" spans="1:26" ht="27.6" outlineLevel="1" x14ac:dyDescent="0.3">
      <c r="A64" s="49" t="s">
        <v>91</v>
      </c>
      <c r="B64" s="49">
        <v>5</v>
      </c>
      <c r="C64" s="50" t="s">
        <v>100</v>
      </c>
      <c r="D64" s="50" t="s">
        <v>48</v>
      </c>
      <c r="E64" s="49">
        <v>1181682</v>
      </c>
      <c r="F64" s="51">
        <v>45917</v>
      </c>
      <c r="G64" s="52" t="s">
        <v>101</v>
      </c>
      <c r="H64" s="53">
        <v>45889</v>
      </c>
      <c r="I64" s="54">
        <v>12999.94</v>
      </c>
      <c r="J64" s="55" t="s">
        <v>41</v>
      </c>
      <c r="K64" s="346" t="s">
        <v>95</v>
      </c>
      <c r="L64" s="337"/>
      <c r="M64" s="50" t="s">
        <v>96</v>
      </c>
      <c r="N64" s="99"/>
      <c r="O64" s="99"/>
      <c r="P64" s="99"/>
      <c r="Q64" s="99"/>
      <c r="R64" s="99"/>
      <c r="S64" s="99"/>
      <c r="T64" s="99"/>
      <c r="U64" s="99"/>
      <c r="V64" s="99"/>
      <c r="W64" s="99"/>
      <c r="X64" s="99"/>
      <c r="Y64" s="99"/>
      <c r="Z64" s="99"/>
    </row>
    <row r="65" spans="1:26" ht="27.6" outlineLevel="1" x14ac:dyDescent="0.3">
      <c r="A65" s="49" t="s">
        <v>91</v>
      </c>
      <c r="B65" s="49">
        <v>5</v>
      </c>
      <c r="C65" s="50" t="s">
        <v>102</v>
      </c>
      <c r="D65" s="50" t="s">
        <v>48</v>
      </c>
      <c r="E65" s="49">
        <v>1181682</v>
      </c>
      <c r="F65" s="51">
        <v>45917</v>
      </c>
      <c r="G65" s="52" t="s">
        <v>101</v>
      </c>
      <c r="H65" s="53">
        <v>45889</v>
      </c>
      <c r="I65" s="54">
        <v>9599.98</v>
      </c>
      <c r="J65" s="55" t="s">
        <v>41</v>
      </c>
      <c r="K65" s="346" t="s">
        <v>95</v>
      </c>
      <c r="L65" s="337"/>
      <c r="M65" s="50" t="s">
        <v>96</v>
      </c>
      <c r="N65" s="99"/>
      <c r="O65" s="99"/>
      <c r="P65" s="99"/>
      <c r="Q65" s="99"/>
      <c r="R65" s="99"/>
      <c r="S65" s="99"/>
      <c r="T65" s="99"/>
      <c r="U65" s="99"/>
      <c r="V65" s="99"/>
      <c r="W65" s="99"/>
      <c r="X65" s="99"/>
      <c r="Y65" s="99"/>
      <c r="Z65" s="99"/>
    </row>
    <row r="66" spans="1:26" ht="27.6" outlineLevel="1" x14ac:dyDescent="0.3">
      <c r="A66" s="49" t="s">
        <v>91</v>
      </c>
      <c r="B66" s="49">
        <v>38</v>
      </c>
      <c r="C66" s="50" t="s">
        <v>103</v>
      </c>
      <c r="D66" s="50" t="s">
        <v>104</v>
      </c>
      <c r="E66" s="49">
        <v>1251609</v>
      </c>
      <c r="F66" s="51">
        <v>45993</v>
      </c>
      <c r="G66" s="52" t="s">
        <v>105</v>
      </c>
      <c r="H66" s="56"/>
      <c r="I66" s="54">
        <v>153027.69</v>
      </c>
      <c r="J66" s="50" t="s">
        <v>106</v>
      </c>
      <c r="K66" s="346" t="s">
        <v>95</v>
      </c>
      <c r="L66" s="337"/>
      <c r="M66" s="50" t="s">
        <v>96</v>
      </c>
      <c r="N66" s="99"/>
      <c r="O66" s="99"/>
      <c r="P66" s="99"/>
      <c r="Q66" s="99"/>
      <c r="R66" s="99"/>
      <c r="S66" s="99"/>
      <c r="T66" s="99"/>
      <c r="U66" s="99"/>
      <c r="V66" s="99"/>
      <c r="W66" s="99"/>
      <c r="X66" s="99"/>
      <c r="Y66" s="99"/>
      <c r="Z66" s="99"/>
    </row>
    <row r="67" spans="1:26" ht="30" customHeight="1" outlineLevel="1" x14ac:dyDescent="0.3">
      <c r="A67" s="49" t="s">
        <v>91</v>
      </c>
      <c r="B67" s="49">
        <v>5</v>
      </c>
      <c r="C67" s="50" t="s">
        <v>107</v>
      </c>
      <c r="D67" s="50" t="s">
        <v>48</v>
      </c>
      <c r="E67" s="49">
        <v>1260301</v>
      </c>
      <c r="F67" s="51">
        <v>45999</v>
      </c>
      <c r="G67" s="52">
        <v>393</v>
      </c>
      <c r="H67" s="53">
        <v>45980</v>
      </c>
      <c r="I67" s="54">
        <v>35960</v>
      </c>
      <c r="J67" s="50" t="s">
        <v>49</v>
      </c>
      <c r="K67" s="346" t="s">
        <v>95</v>
      </c>
      <c r="L67" s="337"/>
      <c r="M67" s="50" t="s">
        <v>96</v>
      </c>
      <c r="N67" s="26"/>
      <c r="O67" s="26"/>
      <c r="P67" s="26"/>
      <c r="Q67" s="26"/>
      <c r="R67" s="26"/>
      <c r="S67" s="26"/>
      <c r="T67" s="26"/>
      <c r="U67" s="26"/>
      <c r="V67" s="26"/>
      <c r="W67" s="26"/>
      <c r="X67" s="26"/>
      <c r="Y67" s="26"/>
      <c r="Z67" s="26"/>
    </row>
    <row r="68" spans="1:26" ht="30" customHeight="1" outlineLevel="1" x14ac:dyDescent="0.3">
      <c r="A68" s="49" t="s">
        <v>91</v>
      </c>
      <c r="B68" s="49">
        <v>2</v>
      </c>
      <c r="C68" s="50" t="s">
        <v>108</v>
      </c>
      <c r="D68" s="50" t="s">
        <v>48</v>
      </c>
      <c r="E68" s="49">
        <v>1260301</v>
      </c>
      <c r="F68" s="51">
        <v>45999</v>
      </c>
      <c r="G68" s="52">
        <v>393</v>
      </c>
      <c r="H68" s="53">
        <v>45980</v>
      </c>
      <c r="I68" s="54">
        <v>11692.8</v>
      </c>
      <c r="J68" s="50" t="s">
        <v>49</v>
      </c>
      <c r="K68" s="346" t="s">
        <v>95</v>
      </c>
      <c r="L68" s="337"/>
      <c r="M68" s="50" t="s">
        <v>96</v>
      </c>
      <c r="N68" s="26"/>
      <c r="O68" s="26"/>
      <c r="P68" s="26"/>
      <c r="Q68" s="26"/>
      <c r="R68" s="26"/>
      <c r="S68" s="26"/>
      <c r="T68" s="26"/>
      <c r="U68" s="26"/>
      <c r="V68" s="26"/>
      <c r="W68" s="26"/>
      <c r="X68" s="26"/>
      <c r="Y68" s="26"/>
      <c r="Z68" s="26"/>
    </row>
    <row r="69" spans="1:26" ht="30" customHeight="1" outlineLevel="1" x14ac:dyDescent="0.3">
      <c r="A69" s="49" t="s">
        <v>91</v>
      </c>
      <c r="B69" s="49">
        <v>1</v>
      </c>
      <c r="C69" s="50" t="s">
        <v>109</v>
      </c>
      <c r="D69" s="50" t="s">
        <v>48</v>
      </c>
      <c r="E69" s="49">
        <v>1260301</v>
      </c>
      <c r="F69" s="51">
        <v>45999</v>
      </c>
      <c r="G69" s="52">
        <v>393</v>
      </c>
      <c r="H69" s="53">
        <v>45980</v>
      </c>
      <c r="I69" s="54">
        <v>3491.6</v>
      </c>
      <c r="J69" s="50" t="s">
        <v>49</v>
      </c>
      <c r="K69" s="346" t="s">
        <v>95</v>
      </c>
      <c r="L69" s="337"/>
      <c r="M69" s="50" t="s">
        <v>96</v>
      </c>
      <c r="N69" s="99"/>
      <c r="O69" s="99"/>
      <c r="P69" s="99"/>
      <c r="Q69" s="99"/>
      <c r="R69" s="99"/>
      <c r="S69" s="99"/>
      <c r="T69" s="99"/>
      <c r="U69" s="99"/>
      <c r="V69" s="99"/>
      <c r="W69" s="99"/>
      <c r="X69" s="99"/>
      <c r="Y69" s="99"/>
      <c r="Z69" s="99"/>
    </row>
    <row r="70" spans="1:26" ht="30" customHeight="1" outlineLevel="1" x14ac:dyDescent="0.3">
      <c r="A70" s="49" t="s">
        <v>91</v>
      </c>
      <c r="B70" s="49">
        <v>3</v>
      </c>
      <c r="C70" s="50" t="s">
        <v>110</v>
      </c>
      <c r="D70" s="50" t="s">
        <v>48</v>
      </c>
      <c r="E70" s="49">
        <v>1260301</v>
      </c>
      <c r="F70" s="51">
        <v>45999</v>
      </c>
      <c r="G70" s="52">
        <v>393</v>
      </c>
      <c r="H70" s="53">
        <v>45980</v>
      </c>
      <c r="I70" s="54">
        <v>14616</v>
      </c>
      <c r="J70" s="50" t="s">
        <v>49</v>
      </c>
      <c r="K70" s="346" t="s">
        <v>95</v>
      </c>
      <c r="L70" s="337"/>
      <c r="M70" s="50" t="s">
        <v>96</v>
      </c>
      <c r="N70" s="26"/>
      <c r="O70" s="26"/>
      <c r="P70" s="26"/>
      <c r="Q70" s="26"/>
      <c r="R70" s="26"/>
      <c r="S70" s="26"/>
      <c r="T70" s="26"/>
      <c r="U70" s="26"/>
      <c r="V70" s="26"/>
      <c r="W70" s="26"/>
      <c r="X70" s="26"/>
      <c r="Y70" s="26"/>
      <c r="Z70" s="26"/>
    </row>
    <row r="71" spans="1:26" ht="30" customHeight="1" outlineLevel="1" x14ac:dyDescent="0.3">
      <c r="A71" s="49" t="s">
        <v>91</v>
      </c>
      <c r="B71" s="49">
        <v>4</v>
      </c>
      <c r="C71" s="50" t="s">
        <v>111</v>
      </c>
      <c r="D71" s="50" t="s">
        <v>48</v>
      </c>
      <c r="E71" s="49">
        <v>1260301</v>
      </c>
      <c r="F71" s="51">
        <v>45999</v>
      </c>
      <c r="G71" s="52">
        <v>393</v>
      </c>
      <c r="H71" s="53">
        <v>45980</v>
      </c>
      <c r="I71" s="54">
        <v>4408</v>
      </c>
      <c r="J71" s="50" t="s">
        <v>49</v>
      </c>
      <c r="K71" s="346" t="s">
        <v>95</v>
      </c>
      <c r="L71" s="337"/>
      <c r="M71" s="50" t="s">
        <v>96</v>
      </c>
      <c r="N71" s="99"/>
      <c r="O71" s="99"/>
      <c r="P71" s="99"/>
      <c r="Q71" s="99"/>
      <c r="R71" s="99"/>
      <c r="S71" s="99"/>
      <c r="T71" s="99"/>
      <c r="U71" s="99"/>
      <c r="V71" s="99"/>
      <c r="W71" s="99"/>
      <c r="X71" s="99"/>
      <c r="Y71" s="99"/>
      <c r="Z71" s="99"/>
    </row>
    <row r="72" spans="1:26" ht="30" customHeight="1" outlineLevel="1" x14ac:dyDescent="0.3">
      <c r="A72" s="49" t="s">
        <v>91</v>
      </c>
      <c r="B72" s="49">
        <v>20</v>
      </c>
      <c r="C72" s="50" t="s">
        <v>112</v>
      </c>
      <c r="D72" s="50" t="s">
        <v>48</v>
      </c>
      <c r="E72" s="49">
        <v>1260301</v>
      </c>
      <c r="F72" s="51">
        <v>45999</v>
      </c>
      <c r="G72" s="52">
        <v>393</v>
      </c>
      <c r="H72" s="53">
        <v>45980</v>
      </c>
      <c r="I72" s="54">
        <v>32248</v>
      </c>
      <c r="J72" s="50" t="s">
        <v>49</v>
      </c>
      <c r="K72" s="346" t="s">
        <v>95</v>
      </c>
      <c r="L72" s="337"/>
      <c r="M72" s="50" t="s">
        <v>96</v>
      </c>
      <c r="N72" s="26"/>
      <c r="O72" s="26"/>
      <c r="P72" s="26"/>
      <c r="Q72" s="26"/>
      <c r="R72" s="26"/>
      <c r="S72" s="26"/>
      <c r="T72" s="26"/>
      <c r="U72" s="26"/>
      <c r="V72" s="26"/>
      <c r="W72" s="26"/>
      <c r="X72" s="26"/>
      <c r="Y72" s="26"/>
      <c r="Z72" s="26"/>
    </row>
    <row r="73" spans="1:26" ht="27.6" outlineLevel="1" x14ac:dyDescent="0.3">
      <c r="A73" s="49" t="s">
        <v>91</v>
      </c>
      <c r="B73" s="49">
        <v>61</v>
      </c>
      <c r="C73" s="50" t="s">
        <v>113</v>
      </c>
      <c r="D73" s="50" t="s">
        <v>65</v>
      </c>
      <c r="E73" s="49">
        <v>1277606</v>
      </c>
      <c r="F73" s="51">
        <v>46014</v>
      </c>
      <c r="G73" s="52">
        <v>1430</v>
      </c>
      <c r="H73" s="53">
        <v>46010</v>
      </c>
      <c r="I73" s="54">
        <f>298900+47824</f>
        <v>346724</v>
      </c>
      <c r="J73" s="50" t="s">
        <v>66</v>
      </c>
      <c r="K73" s="346" t="s">
        <v>95</v>
      </c>
      <c r="L73" s="337"/>
      <c r="M73" s="50" t="s">
        <v>96</v>
      </c>
      <c r="N73" s="26"/>
      <c r="O73" s="26"/>
      <c r="P73" s="26"/>
      <c r="Q73" s="26"/>
      <c r="R73" s="26"/>
      <c r="S73" s="26"/>
      <c r="T73" s="26"/>
      <c r="U73" s="26"/>
      <c r="V73" s="26"/>
      <c r="W73" s="26"/>
      <c r="X73" s="26"/>
      <c r="Y73" s="26"/>
      <c r="Z73" s="26"/>
    </row>
    <row r="74" spans="1:26" ht="27.6" outlineLevel="1" x14ac:dyDescent="0.3">
      <c r="A74" s="49" t="s">
        <v>91</v>
      </c>
      <c r="B74" s="49">
        <v>55</v>
      </c>
      <c r="C74" s="50" t="s">
        <v>114</v>
      </c>
      <c r="D74" s="50" t="s">
        <v>65</v>
      </c>
      <c r="E74" s="49">
        <v>1277606</v>
      </c>
      <c r="F74" s="51">
        <v>46014</v>
      </c>
      <c r="G74" s="52">
        <v>1430</v>
      </c>
      <c r="H74" s="53">
        <v>46010</v>
      </c>
      <c r="I74" s="54">
        <f>269500+43120</f>
        <v>312620</v>
      </c>
      <c r="J74" s="50" t="s">
        <v>66</v>
      </c>
      <c r="K74" s="346" t="s">
        <v>95</v>
      </c>
      <c r="L74" s="337"/>
      <c r="M74" s="50" t="s">
        <v>96</v>
      </c>
      <c r="N74" s="26"/>
      <c r="O74" s="26"/>
      <c r="P74" s="26"/>
      <c r="Q74" s="26"/>
      <c r="R74" s="26"/>
      <c r="S74" s="26"/>
      <c r="T74" s="26"/>
      <c r="U74" s="26"/>
      <c r="V74" s="26"/>
      <c r="W74" s="26"/>
      <c r="X74" s="26"/>
      <c r="Y74" s="26"/>
      <c r="Z74" s="26"/>
    </row>
    <row r="75" spans="1:26" ht="27.6" outlineLevel="1" x14ac:dyDescent="0.3">
      <c r="A75" s="49" t="s">
        <v>91</v>
      </c>
      <c r="B75" s="49">
        <v>2</v>
      </c>
      <c r="C75" s="50" t="s">
        <v>115</v>
      </c>
      <c r="D75" s="50" t="s">
        <v>65</v>
      </c>
      <c r="E75" s="49">
        <v>1277606</v>
      </c>
      <c r="F75" s="51">
        <v>46014</v>
      </c>
      <c r="G75" s="52">
        <v>1430</v>
      </c>
      <c r="H75" s="53">
        <v>46010</v>
      </c>
      <c r="I75" s="54">
        <f>11800+1888</f>
        <v>13688</v>
      </c>
      <c r="J75" s="50" t="s">
        <v>66</v>
      </c>
      <c r="K75" s="346" t="s">
        <v>95</v>
      </c>
      <c r="L75" s="337"/>
      <c r="M75" s="50" t="s">
        <v>96</v>
      </c>
      <c r="N75" s="26"/>
      <c r="O75" s="26"/>
      <c r="P75" s="26"/>
      <c r="Q75" s="26"/>
      <c r="R75" s="26"/>
      <c r="S75" s="26"/>
      <c r="T75" s="26"/>
      <c r="U75" s="26"/>
      <c r="V75" s="26"/>
      <c r="W75" s="26"/>
      <c r="X75" s="26"/>
      <c r="Y75" s="26"/>
      <c r="Z75" s="26"/>
    </row>
    <row r="76" spans="1:26" ht="27.6" outlineLevel="1" x14ac:dyDescent="0.3">
      <c r="A76" s="49" t="s">
        <v>91</v>
      </c>
      <c r="B76" s="49">
        <v>4</v>
      </c>
      <c r="C76" s="50" t="s">
        <v>116</v>
      </c>
      <c r="D76" s="50" t="s">
        <v>65</v>
      </c>
      <c r="E76" s="49">
        <v>1277606</v>
      </c>
      <c r="F76" s="51">
        <v>46014</v>
      </c>
      <c r="G76" s="52">
        <v>1430</v>
      </c>
      <c r="H76" s="53">
        <v>46010</v>
      </c>
      <c r="I76" s="54">
        <f>18000+2880</f>
        <v>20880</v>
      </c>
      <c r="J76" s="50" t="s">
        <v>66</v>
      </c>
      <c r="K76" s="346" t="s">
        <v>95</v>
      </c>
      <c r="L76" s="337"/>
      <c r="M76" s="50" t="s">
        <v>96</v>
      </c>
      <c r="N76" s="26"/>
      <c r="O76" s="26"/>
      <c r="P76" s="26"/>
      <c r="Q76" s="26"/>
      <c r="R76" s="26"/>
      <c r="S76" s="26"/>
      <c r="T76" s="26"/>
      <c r="U76" s="26"/>
      <c r="V76" s="26"/>
      <c r="W76" s="26"/>
      <c r="X76" s="26"/>
      <c r="Y76" s="26"/>
      <c r="Z76" s="26"/>
    </row>
    <row r="77" spans="1:26" ht="27.6" outlineLevel="1" x14ac:dyDescent="0.3">
      <c r="A77" s="49" t="s">
        <v>91</v>
      </c>
      <c r="B77" s="49">
        <v>16</v>
      </c>
      <c r="C77" s="50" t="s">
        <v>117</v>
      </c>
      <c r="D77" s="50" t="s">
        <v>65</v>
      </c>
      <c r="E77" s="49">
        <v>1277606</v>
      </c>
      <c r="F77" s="51">
        <v>46014</v>
      </c>
      <c r="G77" s="52">
        <v>1430</v>
      </c>
      <c r="H77" s="53">
        <v>46010</v>
      </c>
      <c r="I77" s="54">
        <f>20000+3200</f>
        <v>23200</v>
      </c>
      <c r="J77" s="50" t="s">
        <v>66</v>
      </c>
      <c r="K77" s="346" t="s">
        <v>95</v>
      </c>
      <c r="L77" s="337"/>
      <c r="M77" s="50" t="s">
        <v>96</v>
      </c>
      <c r="N77" s="26"/>
      <c r="O77" s="26"/>
      <c r="P77" s="26"/>
      <c r="Q77" s="26"/>
      <c r="R77" s="26"/>
      <c r="S77" s="26"/>
      <c r="T77" s="26"/>
      <c r="U77" s="26"/>
      <c r="V77" s="26"/>
      <c r="W77" s="26"/>
      <c r="X77" s="26"/>
      <c r="Y77" s="26"/>
      <c r="Z77" s="26"/>
    </row>
    <row r="78" spans="1:26" ht="27.6" outlineLevel="1" x14ac:dyDescent="0.3">
      <c r="A78" s="49" t="s">
        <v>91</v>
      </c>
      <c r="B78" s="49">
        <v>2</v>
      </c>
      <c r="C78" s="50" t="s">
        <v>118</v>
      </c>
      <c r="D78" s="50" t="s">
        <v>65</v>
      </c>
      <c r="E78" s="49">
        <v>1277606</v>
      </c>
      <c r="F78" s="51">
        <v>46014</v>
      </c>
      <c r="G78" s="52">
        <v>1430</v>
      </c>
      <c r="H78" s="53">
        <v>46010</v>
      </c>
      <c r="I78" s="54">
        <f>12030+1924.8</f>
        <v>13954.8</v>
      </c>
      <c r="J78" s="50" t="s">
        <v>66</v>
      </c>
      <c r="K78" s="346" t="s">
        <v>95</v>
      </c>
      <c r="L78" s="337"/>
      <c r="M78" s="50" t="s">
        <v>96</v>
      </c>
      <c r="N78" s="26"/>
      <c r="O78" s="26"/>
      <c r="P78" s="26"/>
      <c r="Q78" s="26"/>
      <c r="R78" s="26"/>
      <c r="S78" s="26"/>
      <c r="T78" s="26"/>
      <c r="U78" s="26"/>
      <c r="V78" s="26"/>
      <c r="W78" s="26"/>
      <c r="X78" s="26"/>
      <c r="Y78" s="26"/>
      <c r="Z78" s="26"/>
    </row>
    <row r="79" spans="1:26" ht="27.6" outlineLevel="1" x14ac:dyDescent="0.3">
      <c r="A79" s="49" t="s">
        <v>91</v>
      </c>
      <c r="B79" s="49">
        <v>2</v>
      </c>
      <c r="C79" s="50" t="s">
        <v>119</v>
      </c>
      <c r="D79" s="50" t="s">
        <v>65</v>
      </c>
      <c r="E79" s="49">
        <v>1277606</v>
      </c>
      <c r="F79" s="51">
        <v>46014</v>
      </c>
      <c r="G79" s="52">
        <v>1430</v>
      </c>
      <c r="H79" s="53">
        <v>46010</v>
      </c>
      <c r="I79" s="54">
        <f>9012+1441.92</f>
        <v>10453.92</v>
      </c>
      <c r="J79" s="50" t="s">
        <v>66</v>
      </c>
      <c r="K79" s="346" t="s">
        <v>95</v>
      </c>
      <c r="L79" s="337"/>
      <c r="M79" s="50" t="s">
        <v>96</v>
      </c>
      <c r="N79" s="26"/>
      <c r="O79" s="26"/>
      <c r="P79" s="26"/>
      <c r="Q79" s="26"/>
      <c r="R79" s="26"/>
      <c r="S79" s="26"/>
      <c r="T79" s="26"/>
      <c r="U79" s="26"/>
      <c r="V79" s="26"/>
      <c r="W79" s="26"/>
      <c r="X79" s="26"/>
      <c r="Y79" s="26"/>
      <c r="Z79" s="26"/>
    </row>
    <row r="80" spans="1:26" ht="27.6" outlineLevel="1" x14ac:dyDescent="0.3">
      <c r="A80" s="49" t="s">
        <v>91</v>
      </c>
      <c r="B80" s="49">
        <v>1</v>
      </c>
      <c r="C80" s="50" t="s">
        <v>120</v>
      </c>
      <c r="D80" s="50" t="s">
        <v>65</v>
      </c>
      <c r="E80" s="49">
        <v>1277606</v>
      </c>
      <c r="F80" s="51">
        <v>46014</v>
      </c>
      <c r="G80" s="52">
        <v>1430</v>
      </c>
      <c r="H80" s="53">
        <v>46010</v>
      </c>
      <c r="I80" s="54">
        <v>6032</v>
      </c>
      <c r="J80" s="50" t="s">
        <v>66</v>
      </c>
      <c r="K80" s="346" t="s">
        <v>95</v>
      </c>
      <c r="L80" s="337"/>
      <c r="M80" s="50" t="s">
        <v>96</v>
      </c>
      <c r="N80" s="26"/>
      <c r="O80" s="26"/>
      <c r="P80" s="26"/>
      <c r="Q80" s="26"/>
      <c r="R80" s="26"/>
      <c r="S80" s="26"/>
      <c r="T80" s="26"/>
      <c r="U80" s="26"/>
      <c r="V80" s="26"/>
      <c r="W80" s="26"/>
      <c r="X80" s="26"/>
      <c r="Y80" s="26"/>
      <c r="Z80" s="26"/>
    </row>
    <row r="81" spans="1:26" ht="27.6" outlineLevel="1" x14ac:dyDescent="0.3">
      <c r="A81" s="49" t="s">
        <v>91</v>
      </c>
      <c r="B81" s="49">
        <v>12</v>
      </c>
      <c r="C81" s="50" t="s">
        <v>117</v>
      </c>
      <c r="D81" s="50" t="s">
        <v>65</v>
      </c>
      <c r="E81" s="49">
        <v>1277606</v>
      </c>
      <c r="F81" s="51">
        <v>46014</v>
      </c>
      <c r="G81" s="52">
        <v>1430</v>
      </c>
      <c r="H81" s="53">
        <v>46010</v>
      </c>
      <c r="I81" s="54">
        <v>17400</v>
      </c>
      <c r="J81" s="50" t="s">
        <v>66</v>
      </c>
      <c r="K81" s="346" t="s">
        <v>95</v>
      </c>
      <c r="L81" s="337"/>
      <c r="M81" s="50" t="s">
        <v>96</v>
      </c>
      <c r="N81" s="26"/>
      <c r="O81" s="26"/>
      <c r="P81" s="26"/>
      <c r="Q81" s="26"/>
      <c r="R81" s="26"/>
      <c r="S81" s="26"/>
      <c r="T81" s="26"/>
      <c r="U81" s="26"/>
      <c r="V81" s="26"/>
      <c r="W81" s="26"/>
      <c r="X81" s="26"/>
      <c r="Y81" s="26"/>
      <c r="Z81" s="26"/>
    </row>
    <row r="82" spans="1:26" ht="27.6" outlineLevel="1" x14ac:dyDescent="0.3">
      <c r="A82" s="49" t="s">
        <v>91</v>
      </c>
      <c r="B82" s="49">
        <v>2</v>
      </c>
      <c r="C82" s="50" t="s">
        <v>121</v>
      </c>
      <c r="D82" s="50" t="s">
        <v>65</v>
      </c>
      <c r="E82" s="49">
        <v>1277606</v>
      </c>
      <c r="F82" s="51">
        <v>46014</v>
      </c>
      <c r="G82" s="52">
        <v>1430</v>
      </c>
      <c r="H82" s="53">
        <v>46010</v>
      </c>
      <c r="I82" s="54">
        <f>9156+1464.96</f>
        <v>10620.96</v>
      </c>
      <c r="J82" s="50" t="s">
        <v>66</v>
      </c>
      <c r="K82" s="346" t="s">
        <v>95</v>
      </c>
      <c r="L82" s="337"/>
      <c r="M82" s="50" t="s">
        <v>96</v>
      </c>
      <c r="N82" s="26"/>
      <c r="O82" s="26"/>
      <c r="P82" s="26"/>
      <c r="Q82" s="26"/>
      <c r="R82" s="26"/>
      <c r="S82" s="26"/>
      <c r="T82" s="26"/>
      <c r="U82" s="26"/>
      <c r="V82" s="26"/>
      <c r="W82" s="26"/>
      <c r="X82" s="26"/>
      <c r="Y82" s="26"/>
      <c r="Z82" s="26"/>
    </row>
    <row r="83" spans="1:26" ht="27.6" outlineLevel="1" x14ac:dyDescent="0.3">
      <c r="A83" s="49" t="s">
        <v>91</v>
      </c>
      <c r="B83" s="49">
        <v>1</v>
      </c>
      <c r="C83" s="50" t="s">
        <v>122</v>
      </c>
      <c r="D83" s="50" t="s">
        <v>65</v>
      </c>
      <c r="E83" s="49">
        <v>1277606</v>
      </c>
      <c r="F83" s="51">
        <v>46014</v>
      </c>
      <c r="G83" s="52">
        <v>1430</v>
      </c>
      <c r="H83" s="53">
        <v>46010</v>
      </c>
      <c r="I83" s="54">
        <f>4462+713.92</f>
        <v>5175.92</v>
      </c>
      <c r="J83" s="50" t="s">
        <v>66</v>
      </c>
      <c r="K83" s="346" t="s">
        <v>95</v>
      </c>
      <c r="L83" s="337"/>
      <c r="M83" s="50" t="s">
        <v>96</v>
      </c>
      <c r="N83" s="26"/>
      <c r="O83" s="26"/>
      <c r="P83" s="26"/>
      <c r="Q83" s="26"/>
      <c r="R83" s="26"/>
      <c r="S83" s="26"/>
      <c r="T83" s="26"/>
      <c r="U83" s="26"/>
      <c r="V83" s="26"/>
      <c r="W83" s="26"/>
      <c r="X83" s="26"/>
      <c r="Y83" s="26"/>
      <c r="Z83" s="26"/>
    </row>
    <row r="84" spans="1:26" ht="27.6" outlineLevel="1" x14ac:dyDescent="0.3">
      <c r="A84" s="49" t="s">
        <v>91</v>
      </c>
      <c r="B84" s="49">
        <v>10</v>
      </c>
      <c r="C84" s="50" t="s">
        <v>123</v>
      </c>
      <c r="D84" s="50" t="s">
        <v>65</v>
      </c>
      <c r="E84" s="49">
        <v>1277606</v>
      </c>
      <c r="F84" s="51">
        <v>46014</v>
      </c>
      <c r="G84" s="52">
        <v>1430</v>
      </c>
      <c r="H84" s="53">
        <v>46010</v>
      </c>
      <c r="I84" s="54">
        <f>62240+9958.4</f>
        <v>72198.399999999994</v>
      </c>
      <c r="J84" s="50" t="s">
        <v>66</v>
      </c>
      <c r="K84" s="346" t="s">
        <v>95</v>
      </c>
      <c r="L84" s="337"/>
      <c r="M84" s="50" t="s">
        <v>96</v>
      </c>
      <c r="N84" s="26"/>
      <c r="O84" s="26"/>
      <c r="P84" s="26"/>
      <c r="Q84" s="26"/>
      <c r="R84" s="26"/>
      <c r="S84" s="26"/>
      <c r="T84" s="26"/>
      <c r="U84" s="26"/>
      <c r="V84" s="26"/>
      <c r="W84" s="26"/>
      <c r="X84" s="26"/>
      <c r="Y84" s="26"/>
      <c r="Z84" s="26"/>
    </row>
    <row r="85" spans="1:26" ht="26.4" customHeight="1" outlineLevel="1" x14ac:dyDescent="0.3">
      <c r="A85" s="49" t="s">
        <v>91</v>
      </c>
      <c r="B85" s="49">
        <v>1</v>
      </c>
      <c r="C85" s="50" t="s">
        <v>124</v>
      </c>
      <c r="D85" s="366" t="s">
        <v>2273</v>
      </c>
      <c r="E85" s="49">
        <v>1154232</v>
      </c>
      <c r="F85" s="51">
        <v>45875</v>
      </c>
      <c r="G85" s="52">
        <v>2832</v>
      </c>
      <c r="H85" s="53">
        <v>45860</v>
      </c>
      <c r="I85" s="54">
        <v>4628.3999999999996</v>
      </c>
      <c r="J85" s="50" t="s">
        <v>45</v>
      </c>
      <c r="K85" s="346" t="s">
        <v>95</v>
      </c>
      <c r="L85" s="337"/>
      <c r="M85" s="50" t="s">
        <v>96</v>
      </c>
      <c r="N85" s="101"/>
      <c r="O85" s="101"/>
      <c r="P85" s="101"/>
      <c r="Q85" s="101"/>
      <c r="R85" s="101"/>
      <c r="S85" s="101"/>
      <c r="T85" s="101"/>
      <c r="U85" s="101"/>
      <c r="V85" s="101"/>
      <c r="W85" s="101"/>
      <c r="X85" s="101"/>
      <c r="Y85" s="101"/>
      <c r="Z85" s="101"/>
    </row>
    <row r="86" spans="1:26" ht="26.4" customHeight="1" outlineLevel="1" x14ac:dyDescent="0.3">
      <c r="A86" s="49" t="s">
        <v>91</v>
      </c>
      <c r="B86" s="49">
        <v>15</v>
      </c>
      <c r="C86" s="50" t="s">
        <v>125</v>
      </c>
      <c r="D86" s="366" t="s">
        <v>2273</v>
      </c>
      <c r="E86" s="49">
        <v>1154232</v>
      </c>
      <c r="F86" s="51">
        <v>45875</v>
      </c>
      <c r="G86" s="52">
        <v>2832</v>
      </c>
      <c r="H86" s="53">
        <v>45860</v>
      </c>
      <c r="I86" s="54">
        <v>51330</v>
      </c>
      <c r="J86" s="50" t="s">
        <v>45</v>
      </c>
      <c r="K86" s="346" t="s">
        <v>95</v>
      </c>
      <c r="L86" s="337"/>
      <c r="M86" s="50" t="s">
        <v>96</v>
      </c>
      <c r="N86" s="101"/>
      <c r="O86" s="101"/>
      <c r="P86" s="101"/>
      <c r="Q86" s="101"/>
      <c r="R86" s="101"/>
      <c r="S86" s="101"/>
      <c r="T86" s="101"/>
      <c r="U86" s="101"/>
      <c r="V86" s="101"/>
      <c r="W86" s="101"/>
      <c r="X86" s="101"/>
      <c r="Y86" s="101"/>
      <c r="Z86" s="101"/>
    </row>
    <row r="87" spans="1:26" ht="26.4" customHeight="1" outlineLevel="1" x14ac:dyDescent="0.3">
      <c r="A87" s="49" t="s">
        <v>91</v>
      </c>
      <c r="B87" s="49">
        <v>5</v>
      </c>
      <c r="C87" s="50" t="s">
        <v>126</v>
      </c>
      <c r="D87" s="366" t="s">
        <v>2273</v>
      </c>
      <c r="E87" s="49">
        <v>1154232</v>
      </c>
      <c r="F87" s="51">
        <v>45875</v>
      </c>
      <c r="G87" s="52">
        <v>2833</v>
      </c>
      <c r="H87" s="53">
        <v>45860</v>
      </c>
      <c r="I87" s="54">
        <v>24215</v>
      </c>
      <c r="J87" s="50" t="s">
        <v>45</v>
      </c>
      <c r="K87" s="346" t="s">
        <v>95</v>
      </c>
      <c r="L87" s="337"/>
      <c r="M87" s="50" t="s">
        <v>96</v>
      </c>
      <c r="N87" s="101"/>
      <c r="O87" s="101"/>
      <c r="P87" s="101"/>
      <c r="Q87" s="101"/>
      <c r="R87" s="101"/>
      <c r="S87" s="101"/>
      <c r="T87" s="101"/>
      <c r="U87" s="101"/>
      <c r="V87" s="101"/>
      <c r="W87" s="101"/>
      <c r="X87" s="101"/>
      <c r="Y87" s="101"/>
      <c r="Z87" s="101"/>
    </row>
    <row r="88" spans="1:26" ht="26.4" customHeight="1" outlineLevel="1" x14ac:dyDescent="0.3">
      <c r="A88" s="49" t="s">
        <v>91</v>
      </c>
      <c r="B88" s="49">
        <v>4</v>
      </c>
      <c r="C88" s="50" t="s">
        <v>127</v>
      </c>
      <c r="D88" s="366" t="s">
        <v>2273</v>
      </c>
      <c r="E88" s="49">
        <v>1154232</v>
      </c>
      <c r="F88" s="51">
        <v>45875</v>
      </c>
      <c r="G88" s="52">
        <v>2833</v>
      </c>
      <c r="H88" s="53">
        <v>45860</v>
      </c>
      <c r="I88" s="54">
        <v>24940</v>
      </c>
      <c r="J88" s="50" t="s">
        <v>45</v>
      </c>
      <c r="K88" s="346" t="s">
        <v>95</v>
      </c>
      <c r="L88" s="337"/>
      <c r="M88" s="50" t="s">
        <v>96</v>
      </c>
      <c r="N88" s="101"/>
      <c r="O88" s="101"/>
      <c r="P88" s="101"/>
      <c r="Q88" s="101"/>
      <c r="R88" s="101"/>
      <c r="S88" s="101"/>
      <c r="T88" s="101"/>
      <c r="U88" s="101"/>
      <c r="V88" s="101"/>
      <c r="W88" s="101"/>
      <c r="X88" s="101"/>
      <c r="Y88" s="101"/>
      <c r="Z88" s="101"/>
    </row>
    <row r="89" spans="1:26" ht="26.4" customHeight="1" outlineLevel="1" x14ac:dyDescent="0.3">
      <c r="A89" s="49" t="s">
        <v>91</v>
      </c>
      <c r="B89" s="49">
        <v>11</v>
      </c>
      <c r="C89" s="50" t="s">
        <v>128</v>
      </c>
      <c r="D89" s="366" t="s">
        <v>2273</v>
      </c>
      <c r="E89" s="49">
        <v>1154232</v>
      </c>
      <c r="F89" s="51">
        <v>45875</v>
      </c>
      <c r="G89" s="52">
        <v>2833</v>
      </c>
      <c r="H89" s="53">
        <v>45860</v>
      </c>
      <c r="I89" s="54">
        <v>26502.52</v>
      </c>
      <c r="J89" s="50" t="s">
        <v>45</v>
      </c>
      <c r="K89" s="346" t="s">
        <v>95</v>
      </c>
      <c r="L89" s="337"/>
      <c r="M89" s="50" t="s">
        <v>96</v>
      </c>
      <c r="N89" s="101"/>
      <c r="O89" s="101"/>
      <c r="P89" s="101"/>
      <c r="Q89" s="101"/>
      <c r="R89" s="101"/>
      <c r="S89" s="101"/>
      <c r="T89" s="101"/>
      <c r="U89" s="101"/>
      <c r="V89" s="101"/>
      <c r="W89" s="101"/>
      <c r="X89" s="101"/>
      <c r="Y89" s="101"/>
      <c r="Z89" s="101"/>
    </row>
    <row r="90" spans="1:26" ht="14.4" outlineLevel="1" x14ac:dyDescent="0.3">
      <c r="A90" s="49"/>
      <c r="B90" s="49"/>
      <c r="C90" s="50"/>
      <c r="D90" s="50"/>
      <c r="E90" s="49"/>
      <c r="F90" s="51"/>
      <c r="G90" s="52"/>
      <c r="H90" s="53"/>
      <c r="I90" s="54"/>
      <c r="J90" s="102"/>
      <c r="K90" s="103"/>
      <c r="L90" s="116"/>
      <c r="M90" s="118"/>
      <c r="N90" s="101"/>
      <c r="O90" s="101"/>
      <c r="P90" s="101"/>
      <c r="Q90" s="101"/>
      <c r="R90" s="101"/>
      <c r="S90" s="101"/>
      <c r="T90" s="101"/>
      <c r="U90" s="101"/>
      <c r="V90" s="101"/>
      <c r="W90" s="101"/>
      <c r="X90" s="101"/>
      <c r="Y90" s="101"/>
      <c r="Z90" s="101"/>
    </row>
    <row r="91" spans="1:26" ht="14.25" customHeight="1" outlineLevel="1" x14ac:dyDescent="0.3">
      <c r="A91" s="57"/>
      <c r="B91" s="57"/>
      <c r="C91" s="58"/>
      <c r="D91" s="58"/>
      <c r="E91" s="57"/>
      <c r="F91" s="59"/>
      <c r="G91" s="60"/>
      <c r="H91" s="57"/>
      <c r="I91" s="61"/>
      <c r="J91" s="62"/>
      <c r="K91" s="63"/>
      <c r="L91" s="62"/>
      <c r="M91" s="62"/>
      <c r="N91" s="26"/>
      <c r="O91" s="26"/>
      <c r="P91" s="26"/>
      <c r="Q91" s="26"/>
      <c r="R91" s="26"/>
      <c r="S91" s="26"/>
      <c r="T91" s="26"/>
      <c r="U91" s="26"/>
      <c r="V91" s="26"/>
      <c r="W91" s="26"/>
      <c r="X91" s="26"/>
      <c r="Y91" s="26"/>
      <c r="Z91" s="26"/>
    </row>
    <row r="92" spans="1:26" ht="16.5" customHeight="1" outlineLevel="1" x14ac:dyDescent="0.3">
      <c r="A92" s="340" t="s">
        <v>129</v>
      </c>
      <c r="B92" s="336"/>
      <c r="C92" s="336"/>
      <c r="D92" s="336"/>
      <c r="E92" s="336"/>
      <c r="F92" s="336"/>
      <c r="G92" s="336"/>
      <c r="H92" s="337"/>
      <c r="I92" s="64">
        <f>SUM(I15:I91)</f>
        <v>6043966.9000000004</v>
      </c>
      <c r="J92" s="65"/>
      <c r="K92" s="7"/>
      <c r="L92" s="41"/>
      <c r="M92" s="41"/>
      <c r="N92" s="45"/>
      <c r="O92" s="45"/>
      <c r="P92" s="45"/>
      <c r="Q92" s="45"/>
      <c r="R92" s="45"/>
      <c r="S92" s="45"/>
      <c r="T92" s="45"/>
      <c r="U92" s="45"/>
      <c r="V92" s="45"/>
      <c r="W92" s="45"/>
      <c r="X92" s="45"/>
      <c r="Y92" s="45"/>
      <c r="Z92" s="45"/>
    </row>
    <row r="93" spans="1:26" ht="16.5" customHeight="1" outlineLevel="1" x14ac:dyDescent="0.3">
      <c r="A93" s="21"/>
      <c r="B93" s="21"/>
      <c r="C93" s="22"/>
      <c r="D93" s="22"/>
      <c r="E93" s="21"/>
      <c r="F93" s="23"/>
      <c r="G93" s="24"/>
      <c r="H93" s="21"/>
      <c r="I93" s="25"/>
      <c r="J93" s="66"/>
      <c r="K93" s="67"/>
      <c r="L93" s="69"/>
      <c r="M93" s="69"/>
      <c r="N93" s="26"/>
      <c r="O93" s="26"/>
      <c r="P93" s="26"/>
      <c r="Q93" s="26"/>
      <c r="R93" s="26"/>
      <c r="S93" s="26"/>
      <c r="T93" s="26"/>
      <c r="U93" s="26"/>
      <c r="V93" s="26"/>
      <c r="W93" s="26"/>
      <c r="X93" s="26"/>
      <c r="Y93" s="26"/>
      <c r="Z93" s="26"/>
    </row>
    <row r="94" spans="1:26" ht="12.75" customHeight="1" outlineLevel="1" x14ac:dyDescent="0.3">
      <c r="A94" s="21"/>
      <c r="B94" s="21"/>
      <c r="C94" s="22"/>
      <c r="D94" s="22"/>
      <c r="E94" s="21"/>
      <c r="F94" s="23"/>
      <c r="G94" s="24"/>
      <c r="H94" s="21"/>
      <c r="I94" s="25"/>
      <c r="J94" s="69"/>
      <c r="K94" s="70"/>
      <c r="L94" s="69"/>
      <c r="M94" s="69"/>
      <c r="N94" s="26"/>
      <c r="O94" s="26"/>
      <c r="P94" s="26"/>
      <c r="Q94" s="26"/>
      <c r="R94" s="26"/>
      <c r="S94" s="26"/>
      <c r="T94" s="26"/>
      <c r="U94" s="26"/>
      <c r="V94" s="26"/>
      <c r="W94" s="26"/>
      <c r="X94" s="26"/>
      <c r="Y94" s="26"/>
      <c r="Z94" s="26"/>
    </row>
    <row r="95" spans="1:26" ht="16.5" customHeight="1" outlineLevel="1" x14ac:dyDescent="0.3">
      <c r="A95" s="38" t="s">
        <v>22</v>
      </c>
      <c r="B95" s="39" t="s">
        <v>130</v>
      </c>
      <c r="C95" s="40"/>
      <c r="D95" s="41"/>
      <c r="E95" s="38"/>
      <c r="F95" s="42"/>
      <c r="G95" s="39"/>
      <c r="H95" s="38"/>
      <c r="I95" s="43"/>
      <c r="J95" s="40"/>
      <c r="K95" s="38"/>
      <c r="L95" s="40"/>
      <c r="M95" s="40"/>
      <c r="N95" s="45"/>
      <c r="O95" s="45"/>
      <c r="P95" s="45"/>
      <c r="Q95" s="45"/>
      <c r="R95" s="45"/>
      <c r="S95" s="45"/>
      <c r="T95" s="45"/>
      <c r="U95" s="45"/>
      <c r="V95" s="45"/>
      <c r="W95" s="45"/>
      <c r="X95" s="45"/>
      <c r="Y95" s="45"/>
      <c r="Z95" s="45"/>
    </row>
    <row r="96" spans="1:26" ht="16.5" customHeight="1" outlineLevel="1" x14ac:dyDescent="0.3">
      <c r="A96" s="21"/>
      <c r="B96" s="21"/>
      <c r="C96" s="22"/>
      <c r="D96" s="22"/>
      <c r="E96" s="21"/>
      <c r="F96" s="23"/>
      <c r="G96" s="24"/>
      <c r="H96" s="21"/>
      <c r="I96" s="25"/>
      <c r="J96" s="22"/>
      <c r="K96" s="21"/>
      <c r="L96" s="22"/>
      <c r="M96" s="22"/>
      <c r="N96" s="26"/>
      <c r="O96" s="26"/>
      <c r="P96" s="26"/>
      <c r="Q96" s="26"/>
      <c r="R96" s="26"/>
      <c r="S96" s="26"/>
      <c r="T96" s="26"/>
      <c r="U96" s="26"/>
      <c r="V96" s="26"/>
      <c r="W96" s="26"/>
      <c r="X96" s="26"/>
      <c r="Y96" s="26"/>
      <c r="Z96" s="26"/>
    </row>
    <row r="97" spans="1:26" ht="16.5" customHeight="1" outlineLevel="1" x14ac:dyDescent="0.3">
      <c r="A97" s="341" t="s">
        <v>24</v>
      </c>
      <c r="B97" s="341" t="s">
        <v>25</v>
      </c>
      <c r="C97" s="338" t="s">
        <v>26</v>
      </c>
      <c r="D97" s="338" t="s">
        <v>27</v>
      </c>
      <c r="E97" s="335" t="s">
        <v>28</v>
      </c>
      <c r="F97" s="337"/>
      <c r="G97" s="335" t="s">
        <v>29</v>
      </c>
      <c r="H97" s="336"/>
      <c r="I97" s="337"/>
      <c r="J97" s="338" t="s">
        <v>30</v>
      </c>
      <c r="K97" s="335" t="s">
        <v>31</v>
      </c>
      <c r="L97" s="337"/>
      <c r="M97" s="338" t="s">
        <v>32</v>
      </c>
      <c r="N97" s="26"/>
      <c r="O97" s="26"/>
      <c r="P97" s="26"/>
      <c r="Q97" s="26"/>
      <c r="R97" s="26"/>
      <c r="S97" s="26"/>
      <c r="T97" s="26"/>
      <c r="U97" s="26"/>
      <c r="V97" s="26"/>
      <c r="W97" s="26"/>
      <c r="X97" s="26"/>
      <c r="Y97" s="26"/>
      <c r="Z97" s="26"/>
    </row>
    <row r="98" spans="1:26" ht="16.5" customHeight="1" outlineLevel="1" x14ac:dyDescent="0.3">
      <c r="A98" s="342"/>
      <c r="B98" s="342"/>
      <c r="C98" s="342"/>
      <c r="D98" s="342"/>
      <c r="E98" s="71" t="s">
        <v>33</v>
      </c>
      <c r="F98" s="72" t="s">
        <v>34</v>
      </c>
      <c r="G98" s="73" t="s">
        <v>33</v>
      </c>
      <c r="H98" s="71" t="s">
        <v>34</v>
      </c>
      <c r="I98" s="74" t="s">
        <v>35</v>
      </c>
      <c r="J98" s="342"/>
      <c r="K98" s="71" t="s">
        <v>33</v>
      </c>
      <c r="L98" s="117" t="s">
        <v>36</v>
      </c>
      <c r="M98" s="339"/>
      <c r="N98" s="26"/>
      <c r="O98" s="26"/>
      <c r="P98" s="26"/>
      <c r="Q98" s="26"/>
      <c r="R98" s="26"/>
      <c r="S98" s="26"/>
      <c r="T98" s="26"/>
      <c r="U98" s="26"/>
      <c r="V98" s="26"/>
      <c r="W98" s="26"/>
      <c r="X98" s="26"/>
      <c r="Y98" s="26"/>
      <c r="Z98" s="26"/>
    </row>
    <row r="99" spans="1:26" ht="31.8" customHeight="1" outlineLevel="1" x14ac:dyDescent="0.3">
      <c r="A99" s="49" t="s">
        <v>37</v>
      </c>
      <c r="B99" s="49">
        <v>3</v>
      </c>
      <c r="C99" s="50" t="s">
        <v>131</v>
      </c>
      <c r="D99" s="50" t="s">
        <v>48</v>
      </c>
      <c r="E99" s="49">
        <v>1166274</v>
      </c>
      <c r="F99" s="51">
        <v>45891</v>
      </c>
      <c r="G99" s="52" t="s">
        <v>40</v>
      </c>
      <c r="H99" s="53">
        <v>45887</v>
      </c>
      <c r="I99" s="54">
        <v>53849.52</v>
      </c>
      <c r="J99" s="55" t="s">
        <v>41</v>
      </c>
      <c r="K99" s="49">
        <v>6842</v>
      </c>
      <c r="L99" s="55" t="s">
        <v>41</v>
      </c>
      <c r="M99" s="50"/>
      <c r="N99" s="26"/>
      <c r="O99" s="26"/>
      <c r="P99" s="26"/>
      <c r="Q99" s="26"/>
      <c r="R99" s="26"/>
      <c r="S99" s="26"/>
      <c r="T99" s="26"/>
      <c r="U99" s="26"/>
      <c r="V99" s="26"/>
      <c r="W99" s="26"/>
      <c r="X99" s="26"/>
      <c r="Y99" s="26"/>
      <c r="Z99" s="26"/>
    </row>
    <row r="100" spans="1:26" ht="14.25" customHeight="1" outlineLevel="1" x14ac:dyDescent="0.3">
      <c r="A100" s="57"/>
      <c r="B100" s="57"/>
      <c r="C100" s="58"/>
      <c r="D100" s="58"/>
      <c r="E100" s="57"/>
      <c r="F100" s="59"/>
      <c r="G100" s="60"/>
      <c r="H100" s="57"/>
      <c r="I100" s="61"/>
      <c r="J100" s="62"/>
      <c r="K100" s="63"/>
      <c r="L100" s="62"/>
      <c r="M100" s="62"/>
      <c r="N100" s="26"/>
      <c r="O100" s="26"/>
      <c r="P100" s="26"/>
      <c r="Q100" s="26"/>
      <c r="R100" s="26"/>
      <c r="S100" s="26"/>
      <c r="T100" s="26"/>
      <c r="U100" s="26"/>
      <c r="V100" s="26"/>
      <c r="W100" s="26"/>
      <c r="X100" s="26"/>
      <c r="Y100" s="26"/>
      <c r="Z100" s="26"/>
    </row>
    <row r="101" spans="1:26" ht="16.5" customHeight="1" outlineLevel="1" x14ac:dyDescent="0.3">
      <c r="A101" s="340" t="s">
        <v>132</v>
      </c>
      <c r="B101" s="336"/>
      <c r="C101" s="336"/>
      <c r="D101" s="336"/>
      <c r="E101" s="336"/>
      <c r="F101" s="336"/>
      <c r="G101" s="336"/>
      <c r="H101" s="337"/>
      <c r="I101" s="64">
        <f>+I99</f>
        <v>53849.52</v>
      </c>
      <c r="J101" s="65"/>
      <c r="K101" s="7"/>
      <c r="L101" s="41"/>
      <c r="M101" s="41"/>
      <c r="N101" s="45"/>
      <c r="O101" s="45"/>
      <c r="P101" s="45"/>
      <c r="Q101" s="45"/>
      <c r="R101" s="45"/>
      <c r="S101" s="45"/>
      <c r="T101" s="45"/>
      <c r="U101" s="45"/>
      <c r="V101" s="45"/>
      <c r="W101" s="45"/>
      <c r="X101" s="45"/>
      <c r="Y101" s="45"/>
      <c r="Z101" s="45"/>
    </row>
    <row r="102" spans="1:26" ht="16.5" customHeight="1" outlineLevel="1" x14ac:dyDescent="0.3">
      <c r="A102" s="21"/>
      <c r="B102" s="21"/>
      <c r="C102" s="22"/>
      <c r="D102" s="22"/>
      <c r="E102" s="21"/>
      <c r="F102" s="23"/>
      <c r="G102" s="24"/>
      <c r="H102" s="21"/>
      <c r="I102" s="25"/>
      <c r="J102" s="22"/>
      <c r="K102" s="21"/>
      <c r="L102" s="22"/>
      <c r="M102" s="22"/>
      <c r="N102" s="26"/>
      <c r="O102" s="26"/>
      <c r="P102" s="26"/>
      <c r="Q102" s="26"/>
      <c r="R102" s="26"/>
      <c r="S102" s="26"/>
      <c r="T102" s="26"/>
      <c r="U102" s="26"/>
      <c r="V102" s="26"/>
      <c r="W102" s="26"/>
      <c r="X102" s="26"/>
      <c r="Y102" s="26"/>
      <c r="Z102" s="26"/>
    </row>
    <row r="103" spans="1:26" ht="16.5" customHeight="1" outlineLevel="1" x14ac:dyDescent="0.3">
      <c r="A103" s="21"/>
      <c r="B103" s="21"/>
      <c r="C103" s="22"/>
      <c r="D103" s="22"/>
      <c r="E103" s="21"/>
      <c r="F103" s="23"/>
      <c r="G103" s="24"/>
      <c r="H103" s="21"/>
      <c r="I103" s="25"/>
      <c r="J103" s="22"/>
      <c r="K103" s="21"/>
      <c r="L103" s="22"/>
      <c r="M103" s="22"/>
      <c r="N103" s="26"/>
      <c r="O103" s="26"/>
      <c r="P103" s="26"/>
      <c r="Q103" s="26"/>
      <c r="R103" s="26"/>
      <c r="S103" s="26"/>
      <c r="T103" s="26"/>
      <c r="U103" s="26"/>
      <c r="V103" s="26"/>
      <c r="W103" s="26"/>
      <c r="X103" s="26"/>
      <c r="Y103" s="26"/>
      <c r="Z103" s="26"/>
    </row>
    <row r="104" spans="1:26" ht="16.5" customHeight="1" outlineLevel="1" x14ac:dyDescent="0.3">
      <c r="A104" s="38" t="s">
        <v>22</v>
      </c>
      <c r="B104" s="39" t="s">
        <v>133</v>
      </c>
      <c r="C104" s="40"/>
      <c r="D104" s="75"/>
      <c r="E104" s="38"/>
      <c r="F104" s="42"/>
      <c r="G104" s="39"/>
      <c r="H104" s="38"/>
      <c r="I104" s="43"/>
      <c r="J104" s="40"/>
      <c r="K104" s="38"/>
      <c r="L104" s="40"/>
      <c r="M104" s="40"/>
      <c r="N104" s="45"/>
      <c r="O104" s="45"/>
      <c r="P104" s="45"/>
      <c r="Q104" s="45"/>
      <c r="R104" s="45"/>
      <c r="S104" s="45"/>
      <c r="T104" s="45"/>
      <c r="U104" s="45"/>
      <c r="V104" s="45"/>
      <c r="W104" s="45"/>
      <c r="X104" s="45"/>
      <c r="Y104" s="45"/>
      <c r="Z104" s="45"/>
    </row>
    <row r="105" spans="1:26" ht="16.5" customHeight="1" outlineLevel="1" x14ac:dyDescent="0.3">
      <c r="A105" s="21"/>
      <c r="B105" s="21"/>
      <c r="C105" s="22"/>
      <c r="D105" s="22"/>
      <c r="E105" s="21"/>
      <c r="F105" s="23"/>
      <c r="G105" s="24"/>
      <c r="H105" s="21"/>
      <c r="I105" s="25"/>
      <c r="J105" s="22"/>
      <c r="K105" s="21"/>
      <c r="L105" s="22"/>
      <c r="M105" s="22"/>
      <c r="N105" s="26"/>
      <c r="O105" s="26"/>
      <c r="P105" s="26"/>
      <c r="Q105" s="26"/>
      <c r="R105" s="26"/>
      <c r="S105" s="26"/>
      <c r="T105" s="26"/>
      <c r="U105" s="26"/>
      <c r="V105" s="26"/>
      <c r="W105" s="26"/>
      <c r="X105" s="26"/>
      <c r="Y105" s="26"/>
      <c r="Z105" s="26"/>
    </row>
    <row r="106" spans="1:26" ht="16.5" customHeight="1" outlineLevel="1" x14ac:dyDescent="0.3">
      <c r="A106" s="341" t="s">
        <v>24</v>
      </c>
      <c r="B106" s="341" t="s">
        <v>25</v>
      </c>
      <c r="C106" s="338" t="s">
        <v>26</v>
      </c>
      <c r="D106" s="338" t="s">
        <v>27</v>
      </c>
      <c r="E106" s="335" t="s">
        <v>28</v>
      </c>
      <c r="F106" s="337"/>
      <c r="G106" s="335" t="s">
        <v>29</v>
      </c>
      <c r="H106" s="336"/>
      <c r="I106" s="337"/>
      <c r="J106" s="338" t="s">
        <v>30</v>
      </c>
      <c r="K106" s="335" t="s">
        <v>31</v>
      </c>
      <c r="L106" s="337"/>
      <c r="M106" s="338" t="s">
        <v>32</v>
      </c>
      <c r="N106" s="26"/>
      <c r="O106" s="26"/>
      <c r="P106" s="26"/>
      <c r="Q106" s="26"/>
      <c r="R106" s="26"/>
      <c r="S106" s="26"/>
      <c r="T106" s="26"/>
      <c r="U106" s="26"/>
      <c r="V106" s="26"/>
      <c r="W106" s="26"/>
      <c r="X106" s="26"/>
      <c r="Y106" s="26"/>
      <c r="Z106" s="26"/>
    </row>
    <row r="107" spans="1:26" ht="16.5" customHeight="1" outlineLevel="1" x14ac:dyDescent="0.3">
      <c r="A107" s="342"/>
      <c r="B107" s="342"/>
      <c r="C107" s="342"/>
      <c r="D107" s="342"/>
      <c r="E107" s="71" t="s">
        <v>33</v>
      </c>
      <c r="F107" s="72" t="s">
        <v>34</v>
      </c>
      <c r="G107" s="73" t="s">
        <v>33</v>
      </c>
      <c r="H107" s="71" t="s">
        <v>34</v>
      </c>
      <c r="I107" s="74" t="s">
        <v>35</v>
      </c>
      <c r="J107" s="342"/>
      <c r="K107" s="71" t="s">
        <v>33</v>
      </c>
      <c r="L107" s="117" t="s">
        <v>36</v>
      </c>
      <c r="M107" s="339"/>
      <c r="N107" s="26"/>
      <c r="O107" s="26"/>
      <c r="P107" s="26"/>
      <c r="Q107" s="26"/>
      <c r="R107" s="26"/>
      <c r="S107" s="26"/>
      <c r="T107" s="26"/>
      <c r="U107" s="26"/>
      <c r="V107" s="26"/>
      <c r="W107" s="26"/>
      <c r="X107" s="26"/>
      <c r="Y107" s="26"/>
      <c r="Z107" s="26"/>
    </row>
    <row r="108" spans="1:26" ht="29.25" customHeight="1" outlineLevel="1" x14ac:dyDescent="0.3">
      <c r="A108" s="49" t="s">
        <v>37</v>
      </c>
      <c r="B108" s="49">
        <v>1</v>
      </c>
      <c r="C108" s="50" t="s">
        <v>134</v>
      </c>
      <c r="D108" s="50" t="s">
        <v>135</v>
      </c>
      <c r="E108" s="49">
        <v>1137316</v>
      </c>
      <c r="F108" s="51">
        <v>45846</v>
      </c>
      <c r="G108" s="52">
        <v>2432</v>
      </c>
      <c r="H108" s="53">
        <v>45769</v>
      </c>
      <c r="I108" s="54">
        <v>430256.76</v>
      </c>
      <c r="J108" s="50" t="s">
        <v>45</v>
      </c>
      <c r="K108" s="49">
        <v>6791</v>
      </c>
      <c r="L108" s="50" t="s">
        <v>45</v>
      </c>
      <c r="M108" s="50"/>
      <c r="N108" s="26"/>
      <c r="O108" s="26"/>
      <c r="P108" s="26"/>
      <c r="Q108" s="26"/>
      <c r="R108" s="26"/>
      <c r="S108" s="26"/>
      <c r="T108" s="26"/>
      <c r="U108" s="26"/>
      <c r="V108" s="26"/>
      <c r="W108" s="26"/>
      <c r="X108" s="26"/>
      <c r="Y108" s="26"/>
      <c r="Z108" s="26"/>
    </row>
    <row r="109" spans="1:26" ht="41.4" outlineLevel="1" x14ac:dyDescent="0.3">
      <c r="A109" s="49" t="s">
        <v>37</v>
      </c>
      <c r="B109" s="49">
        <v>1</v>
      </c>
      <c r="C109" s="50" t="s">
        <v>136</v>
      </c>
      <c r="D109" s="50" t="s">
        <v>135</v>
      </c>
      <c r="E109" s="49">
        <v>1137316</v>
      </c>
      <c r="F109" s="51">
        <v>45846</v>
      </c>
      <c r="G109" s="52">
        <v>2445</v>
      </c>
      <c r="H109" s="53">
        <v>45807</v>
      </c>
      <c r="I109" s="54">
        <v>103820</v>
      </c>
      <c r="J109" s="50" t="s">
        <v>45</v>
      </c>
      <c r="K109" s="149">
        <v>6791</v>
      </c>
      <c r="L109" s="50" t="s">
        <v>517</v>
      </c>
      <c r="M109" s="50" t="s">
        <v>518</v>
      </c>
      <c r="N109" s="26"/>
      <c r="O109" s="26"/>
      <c r="P109" s="26"/>
      <c r="Q109" s="26"/>
      <c r="R109" s="26"/>
      <c r="S109" s="26"/>
      <c r="T109" s="26"/>
      <c r="U109" s="26"/>
      <c r="V109" s="26"/>
      <c r="W109" s="26"/>
      <c r="X109" s="26"/>
      <c r="Y109" s="26"/>
      <c r="Z109" s="26"/>
    </row>
    <row r="110" spans="1:26" ht="30.6" customHeight="1" outlineLevel="1" x14ac:dyDescent="0.3">
      <c r="A110" s="49" t="s">
        <v>37</v>
      </c>
      <c r="B110" s="49">
        <v>4</v>
      </c>
      <c r="C110" s="50" t="s">
        <v>137</v>
      </c>
      <c r="D110" s="50" t="s">
        <v>48</v>
      </c>
      <c r="E110" s="49">
        <v>1166274</v>
      </c>
      <c r="F110" s="51">
        <v>45891</v>
      </c>
      <c r="G110" s="52" t="s">
        <v>40</v>
      </c>
      <c r="H110" s="53">
        <v>45887</v>
      </c>
      <c r="I110" s="54">
        <v>54795.62</v>
      </c>
      <c r="J110" s="55" t="s">
        <v>41</v>
      </c>
      <c r="K110" s="49">
        <v>6842</v>
      </c>
      <c r="L110" s="55" t="s">
        <v>41</v>
      </c>
      <c r="M110" s="50"/>
      <c r="N110" s="26"/>
      <c r="O110" s="26"/>
      <c r="P110" s="26"/>
      <c r="Q110" s="26"/>
      <c r="R110" s="26"/>
      <c r="S110" s="26"/>
      <c r="T110" s="26"/>
      <c r="U110" s="26"/>
      <c r="V110" s="26"/>
      <c r="W110" s="26"/>
      <c r="X110" s="26"/>
      <c r="Y110" s="26"/>
      <c r="Z110" s="26"/>
    </row>
    <row r="111" spans="1:26" ht="40.200000000000003" customHeight="1" outlineLevel="1" x14ac:dyDescent="0.3">
      <c r="A111" s="49" t="s">
        <v>37</v>
      </c>
      <c r="B111" s="49">
        <v>1</v>
      </c>
      <c r="C111" s="50" t="s">
        <v>138</v>
      </c>
      <c r="D111" s="50" t="s">
        <v>135</v>
      </c>
      <c r="E111" s="104">
        <v>1085340</v>
      </c>
      <c r="F111" s="51">
        <v>45758</v>
      </c>
      <c r="G111" s="52">
        <v>2427</v>
      </c>
      <c r="H111" s="53">
        <v>45741</v>
      </c>
      <c r="I111" s="54">
        <v>689051.6</v>
      </c>
      <c r="J111" s="50" t="s">
        <v>45</v>
      </c>
      <c r="K111" s="49">
        <v>6791</v>
      </c>
      <c r="L111" s="50" t="s">
        <v>45</v>
      </c>
      <c r="M111" s="50"/>
      <c r="N111" s="26"/>
      <c r="O111" s="26"/>
      <c r="P111" s="26"/>
      <c r="Q111" s="26"/>
      <c r="R111" s="26"/>
      <c r="S111" s="26"/>
      <c r="T111" s="26"/>
      <c r="U111" s="26"/>
      <c r="V111" s="26"/>
      <c r="W111" s="26"/>
      <c r="X111" s="26"/>
      <c r="Y111" s="26"/>
      <c r="Z111" s="26"/>
    </row>
    <row r="112" spans="1:26" ht="14.25" customHeight="1" outlineLevel="1" x14ac:dyDescent="0.3">
      <c r="A112" s="57"/>
      <c r="B112" s="57"/>
      <c r="C112" s="58"/>
      <c r="D112" s="58"/>
      <c r="E112" s="57"/>
      <c r="F112" s="59"/>
      <c r="G112" s="60"/>
      <c r="H112" s="57"/>
      <c r="I112" s="61"/>
      <c r="J112" s="62"/>
      <c r="K112" s="63"/>
      <c r="L112" s="62"/>
      <c r="M112" s="62"/>
      <c r="N112" s="26"/>
      <c r="O112" s="26"/>
      <c r="P112" s="26"/>
      <c r="Q112" s="26"/>
      <c r="R112" s="26"/>
      <c r="S112" s="26"/>
      <c r="T112" s="26"/>
      <c r="U112" s="26"/>
      <c r="V112" s="26"/>
      <c r="W112" s="26"/>
      <c r="X112" s="26"/>
      <c r="Y112" s="26"/>
      <c r="Z112" s="26"/>
    </row>
    <row r="113" spans="1:26" ht="16.5" customHeight="1" outlineLevel="1" x14ac:dyDescent="0.3">
      <c r="A113" s="340" t="s">
        <v>132</v>
      </c>
      <c r="B113" s="336"/>
      <c r="C113" s="336"/>
      <c r="D113" s="336"/>
      <c r="E113" s="336"/>
      <c r="F113" s="336"/>
      <c r="G113" s="336"/>
      <c r="H113" s="337"/>
      <c r="I113" s="64">
        <f>SUM(I108:I111)</f>
        <v>1277923.98</v>
      </c>
      <c r="J113" s="65"/>
      <c r="K113" s="7"/>
      <c r="L113" s="41"/>
      <c r="M113" s="41"/>
      <c r="N113" s="45"/>
      <c r="O113" s="45"/>
      <c r="P113" s="45"/>
      <c r="Q113" s="45"/>
      <c r="R113" s="45"/>
      <c r="S113" s="45"/>
      <c r="T113" s="45"/>
      <c r="U113" s="45"/>
      <c r="V113" s="45"/>
      <c r="W113" s="45"/>
      <c r="X113" s="45"/>
      <c r="Y113" s="45"/>
      <c r="Z113" s="45"/>
    </row>
    <row r="114" spans="1:26" ht="16.5" customHeight="1" outlineLevel="1" x14ac:dyDescent="0.3">
      <c r="A114" s="7"/>
      <c r="B114" s="7"/>
      <c r="C114" s="77"/>
      <c r="D114" s="77"/>
      <c r="E114" s="7"/>
      <c r="F114" s="7"/>
      <c r="G114" s="27"/>
      <c r="H114" s="7"/>
      <c r="I114" s="78"/>
      <c r="J114" s="22"/>
      <c r="K114" s="21"/>
      <c r="L114" s="22"/>
      <c r="M114" s="22"/>
      <c r="N114" s="26"/>
      <c r="O114" s="26"/>
      <c r="P114" s="26"/>
      <c r="Q114" s="26"/>
      <c r="R114" s="26"/>
      <c r="S114" s="26"/>
      <c r="T114" s="26"/>
      <c r="U114" s="26"/>
      <c r="V114" s="26"/>
      <c r="W114" s="26"/>
      <c r="X114" s="26"/>
      <c r="Y114" s="26"/>
      <c r="Z114" s="26"/>
    </row>
    <row r="115" spans="1:26" ht="16.5" customHeight="1" outlineLevel="1" x14ac:dyDescent="0.3">
      <c r="A115" s="7"/>
      <c r="B115" s="7"/>
      <c r="C115" s="77"/>
      <c r="D115" s="77"/>
      <c r="E115" s="7"/>
      <c r="F115" s="7"/>
      <c r="G115" s="27"/>
      <c r="H115" s="7"/>
      <c r="I115" s="78"/>
      <c r="J115" s="22"/>
      <c r="K115" s="21"/>
      <c r="L115" s="22"/>
      <c r="M115" s="22"/>
      <c r="N115" s="26"/>
      <c r="O115" s="26"/>
      <c r="P115" s="26"/>
      <c r="Q115" s="26"/>
      <c r="R115" s="26"/>
      <c r="S115" s="26"/>
      <c r="T115" s="26"/>
      <c r="U115" s="26"/>
      <c r="V115" s="26"/>
      <c r="W115" s="26"/>
      <c r="X115" s="26"/>
      <c r="Y115" s="26"/>
      <c r="Z115" s="26"/>
    </row>
    <row r="116" spans="1:26" ht="16.5" customHeight="1" outlineLevel="1" x14ac:dyDescent="0.3">
      <c r="A116" s="38" t="s">
        <v>22</v>
      </c>
      <c r="B116" s="39" t="s">
        <v>139</v>
      </c>
      <c r="C116" s="40"/>
      <c r="D116" s="40"/>
      <c r="E116" s="38"/>
      <c r="F116" s="42"/>
      <c r="G116" s="39"/>
      <c r="H116" s="38"/>
      <c r="I116" s="43"/>
      <c r="J116" s="40"/>
      <c r="K116" s="38"/>
      <c r="L116" s="40"/>
      <c r="M116" s="40"/>
      <c r="N116" s="45"/>
      <c r="O116" s="45"/>
      <c r="P116" s="45"/>
      <c r="Q116" s="45"/>
      <c r="R116" s="45"/>
      <c r="S116" s="45"/>
      <c r="T116" s="45"/>
      <c r="U116" s="45"/>
      <c r="V116" s="45"/>
      <c r="W116" s="45"/>
      <c r="X116" s="45"/>
      <c r="Y116" s="45"/>
      <c r="Z116" s="45"/>
    </row>
    <row r="117" spans="1:26" ht="16.5" customHeight="1" outlineLevel="1" x14ac:dyDescent="0.3">
      <c r="A117" s="7"/>
      <c r="B117" s="7"/>
      <c r="C117" s="77"/>
      <c r="D117" s="77"/>
      <c r="E117" s="7"/>
      <c r="F117" s="7"/>
      <c r="G117" s="27"/>
      <c r="H117" s="7"/>
      <c r="I117" s="78"/>
      <c r="J117" s="22"/>
      <c r="K117" s="21"/>
      <c r="L117" s="22"/>
      <c r="M117" s="22"/>
      <c r="N117" s="26"/>
      <c r="O117" s="26"/>
      <c r="P117" s="26"/>
      <c r="Q117" s="26"/>
      <c r="R117" s="26"/>
      <c r="S117" s="26"/>
      <c r="T117" s="26"/>
      <c r="U117" s="26"/>
      <c r="V117" s="26"/>
      <c r="W117" s="26"/>
      <c r="X117" s="26"/>
      <c r="Y117" s="26"/>
      <c r="Z117" s="26"/>
    </row>
    <row r="118" spans="1:26" ht="16.5" customHeight="1" outlineLevel="1" x14ac:dyDescent="0.3">
      <c r="A118" s="341" t="s">
        <v>24</v>
      </c>
      <c r="B118" s="341" t="s">
        <v>25</v>
      </c>
      <c r="C118" s="338" t="s">
        <v>26</v>
      </c>
      <c r="D118" s="338" t="s">
        <v>27</v>
      </c>
      <c r="E118" s="335" t="s">
        <v>28</v>
      </c>
      <c r="F118" s="337"/>
      <c r="G118" s="335" t="s">
        <v>29</v>
      </c>
      <c r="H118" s="336"/>
      <c r="I118" s="337"/>
      <c r="J118" s="338" t="s">
        <v>30</v>
      </c>
      <c r="K118" s="335" t="s">
        <v>31</v>
      </c>
      <c r="L118" s="337"/>
      <c r="M118" s="338" t="s">
        <v>32</v>
      </c>
      <c r="N118" s="26"/>
      <c r="O118" s="26"/>
      <c r="P118" s="26"/>
      <c r="Q118" s="26"/>
      <c r="R118" s="26"/>
      <c r="S118" s="26"/>
      <c r="T118" s="26"/>
      <c r="U118" s="26"/>
      <c r="V118" s="26"/>
      <c r="W118" s="26"/>
      <c r="X118" s="26"/>
      <c r="Y118" s="26"/>
      <c r="Z118" s="26"/>
    </row>
    <row r="119" spans="1:26" ht="16.5" customHeight="1" outlineLevel="1" x14ac:dyDescent="0.3">
      <c r="A119" s="342"/>
      <c r="B119" s="342"/>
      <c r="C119" s="342"/>
      <c r="D119" s="342"/>
      <c r="E119" s="71" t="s">
        <v>33</v>
      </c>
      <c r="F119" s="72" t="s">
        <v>34</v>
      </c>
      <c r="G119" s="73" t="s">
        <v>33</v>
      </c>
      <c r="H119" s="71" t="s">
        <v>34</v>
      </c>
      <c r="I119" s="74" t="s">
        <v>35</v>
      </c>
      <c r="J119" s="342"/>
      <c r="K119" s="71" t="s">
        <v>33</v>
      </c>
      <c r="L119" s="117" t="s">
        <v>36</v>
      </c>
      <c r="M119" s="339"/>
      <c r="N119" s="26"/>
      <c r="O119" s="26"/>
      <c r="P119" s="26"/>
      <c r="Q119" s="26"/>
      <c r="R119" s="26"/>
      <c r="S119" s="26"/>
      <c r="T119" s="26"/>
      <c r="U119" s="26"/>
      <c r="V119" s="26"/>
      <c r="W119" s="26"/>
      <c r="X119" s="26"/>
      <c r="Y119" s="26"/>
      <c r="Z119" s="26"/>
    </row>
    <row r="120" spans="1:26" ht="31.8" customHeight="1" outlineLevel="1" x14ac:dyDescent="0.3">
      <c r="A120" s="49" t="s">
        <v>37</v>
      </c>
      <c r="B120" s="49">
        <v>1</v>
      </c>
      <c r="C120" s="50" t="s">
        <v>140</v>
      </c>
      <c r="D120" s="50" t="s">
        <v>135</v>
      </c>
      <c r="E120" s="49">
        <v>1137316</v>
      </c>
      <c r="F120" s="51">
        <v>45846</v>
      </c>
      <c r="G120" s="52">
        <v>2443</v>
      </c>
      <c r="H120" s="53">
        <v>45805</v>
      </c>
      <c r="I120" s="54">
        <v>804184.5</v>
      </c>
      <c r="J120" s="50" t="s">
        <v>45</v>
      </c>
      <c r="K120" s="49">
        <v>6810</v>
      </c>
      <c r="L120" s="50" t="s">
        <v>45</v>
      </c>
      <c r="M120" s="50"/>
      <c r="N120" s="26"/>
      <c r="O120" s="26"/>
      <c r="P120" s="26"/>
      <c r="Q120" s="26"/>
      <c r="R120" s="26"/>
      <c r="S120" s="26"/>
      <c r="T120" s="26"/>
      <c r="U120" s="26"/>
      <c r="V120" s="26"/>
      <c r="W120" s="26"/>
      <c r="X120" s="26"/>
      <c r="Y120" s="26"/>
      <c r="Z120" s="26"/>
    </row>
    <row r="121" spans="1:26" ht="31.8" customHeight="1" outlineLevel="1" x14ac:dyDescent="0.3">
      <c r="A121" s="49" t="s">
        <v>37</v>
      </c>
      <c r="B121" s="49">
        <v>1</v>
      </c>
      <c r="C121" s="50" t="s">
        <v>134</v>
      </c>
      <c r="D121" s="50" t="s">
        <v>135</v>
      </c>
      <c r="E121" s="49">
        <v>1137316</v>
      </c>
      <c r="F121" s="51">
        <v>45846</v>
      </c>
      <c r="G121" s="52">
        <v>2432</v>
      </c>
      <c r="H121" s="53">
        <v>45769</v>
      </c>
      <c r="I121" s="54">
        <v>4938206.42</v>
      </c>
      <c r="J121" s="50" t="s">
        <v>45</v>
      </c>
      <c r="K121" s="49">
        <v>6791</v>
      </c>
      <c r="L121" s="50" t="s">
        <v>45</v>
      </c>
      <c r="M121" s="50"/>
      <c r="N121" s="26"/>
      <c r="O121" s="26"/>
      <c r="P121" s="26"/>
      <c r="Q121" s="26"/>
      <c r="R121" s="26"/>
      <c r="S121" s="26"/>
      <c r="T121" s="26"/>
      <c r="U121" s="26"/>
      <c r="V121" s="26"/>
      <c r="W121" s="26"/>
      <c r="X121" s="26"/>
      <c r="Y121" s="26"/>
      <c r="Z121" s="26"/>
    </row>
    <row r="122" spans="1:26" ht="44.4" customHeight="1" outlineLevel="1" x14ac:dyDescent="0.3">
      <c r="A122" s="49" t="s">
        <v>37</v>
      </c>
      <c r="B122" s="49">
        <v>6</v>
      </c>
      <c r="C122" s="50" t="s">
        <v>141</v>
      </c>
      <c r="D122" s="50" t="s">
        <v>142</v>
      </c>
      <c r="E122" s="49">
        <v>1169951</v>
      </c>
      <c r="F122" s="51">
        <v>45897</v>
      </c>
      <c r="G122" s="52">
        <v>319530</v>
      </c>
      <c r="H122" s="53">
        <v>45897</v>
      </c>
      <c r="I122" s="54">
        <v>626393.04</v>
      </c>
      <c r="J122" s="50" t="s">
        <v>45</v>
      </c>
      <c r="K122" s="149">
        <v>6841</v>
      </c>
      <c r="L122" s="150" t="s">
        <v>519</v>
      </c>
      <c r="M122" s="150" t="s">
        <v>520</v>
      </c>
      <c r="N122" s="26"/>
      <c r="O122" s="26"/>
      <c r="P122" s="26"/>
      <c r="Q122" s="26"/>
      <c r="R122" s="26"/>
      <c r="S122" s="26"/>
      <c r="T122" s="26"/>
      <c r="U122" s="26"/>
      <c r="V122" s="26"/>
      <c r="W122" s="26"/>
      <c r="X122" s="26"/>
      <c r="Y122" s="26"/>
      <c r="Z122" s="26"/>
    </row>
    <row r="123" spans="1:26" ht="31.8" customHeight="1" outlineLevel="1" x14ac:dyDescent="0.3">
      <c r="A123" s="49" t="s">
        <v>37</v>
      </c>
      <c r="B123" s="49">
        <v>3</v>
      </c>
      <c r="C123" s="50" t="s">
        <v>143</v>
      </c>
      <c r="D123" s="50" t="s">
        <v>144</v>
      </c>
      <c r="E123" s="49">
        <v>1206837</v>
      </c>
      <c r="F123" s="51">
        <v>45946</v>
      </c>
      <c r="G123" s="52" t="s">
        <v>145</v>
      </c>
      <c r="H123" s="53">
        <v>45945</v>
      </c>
      <c r="I123" s="54">
        <v>50400.004799999995</v>
      </c>
      <c r="J123" s="50" t="s">
        <v>45</v>
      </c>
      <c r="K123" s="49">
        <v>6898</v>
      </c>
      <c r="L123" s="50" t="s">
        <v>45</v>
      </c>
      <c r="M123" s="50"/>
      <c r="N123" s="26"/>
      <c r="O123" s="26"/>
      <c r="P123" s="26"/>
      <c r="Q123" s="26"/>
      <c r="R123" s="26"/>
      <c r="S123" s="26"/>
      <c r="T123" s="26"/>
      <c r="U123" s="26"/>
      <c r="V123" s="26"/>
      <c r="W123" s="26"/>
      <c r="X123" s="26"/>
      <c r="Y123" s="26"/>
      <c r="Z123" s="26"/>
    </row>
    <row r="124" spans="1:26" ht="31.8" customHeight="1" outlineLevel="1" x14ac:dyDescent="0.3">
      <c r="A124" s="49" t="s">
        <v>37</v>
      </c>
      <c r="B124" s="49">
        <v>9</v>
      </c>
      <c r="C124" s="50" t="s">
        <v>146</v>
      </c>
      <c r="D124" s="50" t="s">
        <v>144</v>
      </c>
      <c r="E124" s="49">
        <v>1206837</v>
      </c>
      <c r="F124" s="51">
        <v>45946</v>
      </c>
      <c r="G124" s="52" t="s">
        <v>145</v>
      </c>
      <c r="H124" s="53">
        <v>45945</v>
      </c>
      <c r="I124" s="54">
        <v>217569.6</v>
      </c>
      <c r="J124" s="50" t="s">
        <v>45</v>
      </c>
      <c r="K124" s="49">
        <v>6898</v>
      </c>
      <c r="L124" s="50" t="s">
        <v>45</v>
      </c>
      <c r="M124" s="50"/>
      <c r="N124" s="26"/>
      <c r="O124" s="26"/>
      <c r="P124" s="26"/>
      <c r="Q124" s="26"/>
      <c r="R124" s="26"/>
      <c r="S124" s="26"/>
      <c r="T124" s="26"/>
      <c r="U124" s="26"/>
      <c r="V124" s="26"/>
      <c r="W124" s="26"/>
      <c r="X124" s="26"/>
      <c r="Y124" s="26"/>
      <c r="Z124" s="26"/>
    </row>
    <row r="125" spans="1:26" ht="31.8" customHeight="1" outlineLevel="1" x14ac:dyDescent="0.3">
      <c r="A125" s="49" t="s">
        <v>37</v>
      </c>
      <c r="B125" s="49">
        <v>10</v>
      </c>
      <c r="C125" s="50" t="s">
        <v>147</v>
      </c>
      <c r="D125" s="50" t="s">
        <v>135</v>
      </c>
      <c r="E125" s="49">
        <v>1215065</v>
      </c>
      <c r="F125" s="51">
        <v>45953</v>
      </c>
      <c r="G125" s="52">
        <v>2476</v>
      </c>
      <c r="H125" s="53">
        <v>45902</v>
      </c>
      <c r="I125" s="54">
        <v>431489.84</v>
      </c>
      <c r="J125" s="55" t="s">
        <v>41</v>
      </c>
      <c r="K125" s="49">
        <v>6877</v>
      </c>
      <c r="L125" s="55" t="s">
        <v>41</v>
      </c>
      <c r="M125" s="50"/>
      <c r="N125" s="26"/>
      <c r="O125" s="26"/>
      <c r="P125" s="26"/>
      <c r="Q125" s="26"/>
      <c r="R125" s="26"/>
      <c r="S125" s="26"/>
      <c r="T125" s="26"/>
      <c r="U125" s="26"/>
      <c r="V125" s="26"/>
      <c r="W125" s="26"/>
      <c r="X125" s="26"/>
      <c r="Y125" s="26"/>
      <c r="Z125" s="26"/>
    </row>
    <row r="126" spans="1:26" ht="31.8" customHeight="1" outlineLevel="1" x14ac:dyDescent="0.3">
      <c r="A126" s="49" t="s">
        <v>37</v>
      </c>
      <c r="B126" s="49">
        <v>3</v>
      </c>
      <c r="C126" s="50" t="s">
        <v>147</v>
      </c>
      <c r="D126" s="50" t="s">
        <v>135</v>
      </c>
      <c r="E126" s="49">
        <v>1215065</v>
      </c>
      <c r="F126" s="51">
        <v>45953</v>
      </c>
      <c r="G126" s="52">
        <v>2476</v>
      </c>
      <c r="H126" s="53">
        <v>45902</v>
      </c>
      <c r="I126" s="54">
        <v>120989.856</v>
      </c>
      <c r="J126" s="55" t="s">
        <v>41</v>
      </c>
      <c r="K126" s="49">
        <v>6877</v>
      </c>
      <c r="L126" s="55" t="s">
        <v>41</v>
      </c>
      <c r="M126" s="50"/>
      <c r="N126" s="26"/>
      <c r="O126" s="26"/>
      <c r="P126" s="26"/>
      <c r="Q126" s="26"/>
      <c r="R126" s="26"/>
      <c r="S126" s="26"/>
      <c r="T126" s="26"/>
      <c r="U126" s="26"/>
      <c r="V126" s="26"/>
      <c r="W126" s="26"/>
      <c r="X126" s="26"/>
      <c r="Y126" s="26"/>
      <c r="Z126" s="26"/>
    </row>
    <row r="127" spans="1:26" ht="31.8" customHeight="1" outlineLevel="1" x14ac:dyDescent="0.3">
      <c r="A127" s="49" t="s">
        <v>37</v>
      </c>
      <c r="B127" s="49">
        <v>5</v>
      </c>
      <c r="C127" s="50" t="s">
        <v>148</v>
      </c>
      <c r="D127" s="50" t="s">
        <v>135</v>
      </c>
      <c r="E127" s="49">
        <v>1215065</v>
      </c>
      <c r="F127" s="51">
        <v>45953</v>
      </c>
      <c r="G127" s="52">
        <v>2476</v>
      </c>
      <c r="H127" s="53">
        <v>45902</v>
      </c>
      <c r="I127" s="54">
        <v>170249.72</v>
      </c>
      <c r="J127" s="55" t="s">
        <v>41</v>
      </c>
      <c r="K127" s="49">
        <v>6877</v>
      </c>
      <c r="L127" s="55" t="s">
        <v>41</v>
      </c>
      <c r="M127" s="50"/>
      <c r="N127" s="26"/>
      <c r="O127" s="26"/>
      <c r="P127" s="26"/>
      <c r="Q127" s="26"/>
      <c r="R127" s="26"/>
      <c r="S127" s="26"/>
      <c r="T127" s="26"/>
      <c r="U127" s="26"/>
      <c r="V127" s="26"/>
      <c r="W127" s="26"/>
      <c r="X127" s="26"/>
      <c r="Y127" s="26"/>
      <c r="Z127" s="26"/>
    </row>
    <row r="128" spans="1:26" ht="31.8" customHeight="1" outlineLevel="1" x14ac:dyDescent="0.3">
      <c r="A128" s="49" t="s">
        <v>37</v>
      </c>
      <c r="B128" s="49">
        <v>2</v>
      </c>
      <c r="C128" s="50" t="s">
        <v>149</v>
      </c>
      <c r="D128" s="50" t="s">
        <v>135</v>
      </c>
      <c r="E128" s="49">
        <v>1215065</v>
      </c>
      <c r="F128" s="51">
        <v>45953</v>
      </c>
      <c r="G128" s="52">
        <v>2476</v>
      </c>
      <c r="H128" s="53">
        <v>45902</v>
      </c>
      <c r="I128" s="54">
        <v>94521.903999999995</v>
      </c>
      <c r="J128" s="55" t="s">
        <v>41</v>
      </c>
      <c r="K128" s="49">
        <v>6877</v>
      </c>
      <c r="L128" s="55" t="s">
        <v>41</v>
      </c>
      <c r="M128" s="50"/>
      <c r="N128" s="26"/>
      <c r="O128" s="26"/>
      <c r="P128" s="26"/>
      <c r="Q128" s="26"/>
      <c r="R128" s="26"/>
      <c r="S128" s="26"/>
      <c r="T128" s="26"/>
      <c r="U128" s="26"/>
      <c r="V128" s="26"/>
      <c r="W128" s="26"/>
      <c r="X128" s="26"/>
      <c r="Y128" s="26"/>
      <c r="Z128" s="26"/>
    </row>
    <row r="129" spans="1:26" ht="31.8" customHeight="1" outlineLevel="1" x14ac:dyDescent="0.3">
      <c r="A129" s="49" t="s">
        <v>37</v>
      </c>
      <c r="B129" s="49">
        <v>1</v>
      </c>
      <c r="C129" s="50" t="s">
        <v>150</v>
      </c>
      <c r="D129" s="50" t="s">
        <v>135</v>
      </c>
      <c r="E129" s="49">
        <v>1215065</v>
      </c>
      <c r="F129" s="51">
        <v>45953</v>
      </c>
      <c r="G129" s="52">
        <v>2476</v>
      </c>
      <c r="H129" s="53">
        <v>45902</v>
      </c>
      <c r="I129" s="54">
        <v>8614.9719999999998</v>
      </c>
      <c r="J129" s="55" t="s">
        <v>41</v>
      </c>
      <c r="K129" s="49">
        <v>6877</v>
      </c>
      <c r="L129" s="55" t="s">
        <v>41</v>
      </c>
      <c r="M129" s="50"/>
      <c r="N129" s="26"/>
      <c r="O129" s="26"/>
      <c r="P129" s="26"/>
      <c r="Q129" s="26"/>
      <c r="R129" s="26"/>
      <c r="S129" s="26"/>
      <c r="T129" s="26"/>
      <c r="U129" s="26"/>
      <c r="V129" s="26"/>
      <c r="W129" s="26"/>
      <c r="X129" s="26"/>
      <c r="Y129" s="26"/>
      <c r="Z129" s="26"/>
    </row>
    <row r="130" spans="1:26" ht="31.8" customHeight="1" outlineLevel="1" x14ac:dyDescent="0.3">
      <c r="A130" s="49" t="s">
        <v>37</v>
      </c>
      <c r="B130" s="49">
        <v>9</v>
      </c>
      <c r="C130" s="50" t="s">
        <v>151</v>
      </c>
      <c r="D130" s="50" t="s">
        <v>135</v>
      </c>
      <c r="E130" s="49">
        <v>1215065</v>
      </c>
      <c r="F130" s="51">
        <v>45953</v>
      </c>
      <c r="G130" s="52">
        <v>2476</v>
      </c>
      <c r="H130" s="53">
        <v>45902</v>
      </c>
      <c r="I130" s="54">
        <v>289097.17200000002</v>
      </c>
      <c r="J130" s="55" t="s">
        <v>41</v>
      </c>
      <c r="K130" s="49">
        <v>6877</v>
      </c>
      <c r="L130" s="55" t="s">
        <v>41</v>
      </c>
      <c r="M130" s="50"/>
      <c r="N130" s="26"/>
      <c r="O130" s="26"/>
      <c r="P130" s="26"/>
      <c r="Q130" s="26"/>
      <c r="R130" s="26"/>
      <c r="S130" s="26"/>
      <c r="T130" s="26"/>
      <c r="U130" s="26"/>
      <c r="V130" s="26"/>
      <c r="W130" s="26"/>
      <c r="X130" s="26"/>
      <c r="Y130" s="26"/>
      <c r="Z130" s="26"/>
    </row>
    <row r="131" spans="1:26" ht="31.8" customHeight="1" outlineLevel="1" x14ac:dyDescent="0.3">
      <c r="A131" s="49" t="s">
        <v>37</v>
      </c>
      <c r="B131" s="49">
        <v>2</v>
      </c>
      <c r="C131" s="50" t="s">
        <v>152</v>
      </c>
      <c r="D131" s="50" t="s">
        <v>135</v>
      </c>
      <c r="E131" s="49">
        <v>1215065</v>
      </c>
      <c r="F131" s="51">
        <v>45953</v>
      </c>
      <c r="G131" s="52">
        <v>2476</v>
      </c>
      <c r="H131" s="53">
        <v>45902</v>
      </c>
      <c r="I131" s="54">
        <v>23565.864000000001</v>
      </c>
      <c r="J131" s="55" t="s">
        <v>41</v>
      </c>
      <c r="K131" s="49">
        <v>6877</v>
      </c>
      <c r="L131" s="55" t="s">
        <v>41</v>
      </c>
      <c r="M131" s="50"/>
      <c r="N131" s="26"/>
      <c r="O131" s="26"/>
      <c r="P131" s="26"/>
      <c r="Q131" s="26"/>
      <c r="R131" s="26"/>
      <c r="S131" s="26"/>
      <c r="T131" s="26"/>
      <c r="U131" s="26"/>
      <c r="V131" s="26"/>
      <c r="W131" s="26"/>
      <c r="X131" s="26"/>
      <c r="Y131" s="26"/>
      <c r="Z131" s="26"/>
    </row>
    <row r="132" spans="1:26" ht="31.8" customHeight="1" outlineLevel="1" x14ac:dyDescent="0.3">
      <c r="A132" s="49" t="s">
        <v>37</v>
      </c>
      <c r="B132" s="49">
        <v>2</v>
      </c>
      <c r="C132" s="50" t="s">
        <v>153</v>
      </c>
      <c r="D132" s="50" t="s">
        <v>135</v>
      </c>
      <c r="E132" s="49">
        <v>1215065</v>
      </c>
      <c r="F132" s="51">
        <v>45953</v>
      </c>
      <c r="G132" s="52">
        <v>2476</v>
      </c>
      <c r="H132" s="53">
        <v>45902</v>
      </c>
      <c r="I132" s="54">
        <v>69995.792000000001</v>
      </c>
      <c r="J132" s="55" t="s">
        <v>41</v>
      </c>
      <c r="K132" s="49">
        <v>6877</v>
      </c>
      <c r="L132" s="55" t="s">
        <v>41</v>
      </c>
      <c r="M132" s="50"/>
      <c r="N132" s="26"/>
      <c r="O132" s="26"/>
      <c r="P132" s="26"/>
      <c r="Q132" s="26"/>
      <c r="R132" s="26"/>
      <c r="S132" s="26"/>
      <c r="T132" s="26"/>
      <c r="U132" s="26"/>
      <c r="V132" s="26"/>
      <c r="W132" s="26"/>
      <c r="X132" s="26"/>
      <c r="Y132" s="26"/>
      <c r="Z132" s="26"/>
    </row>
    <row r="133" spans="1:26" ht="31.8" customHeight="1" outlineLevel="1" x14ac:dyDescent="0.3">
      <c r="A133" s="49" t="s">
        <v>37</v>
      </c>
      <c r="B133" s="49">
        <v>1</v>
      </c>
      <c r="C133" s="50" t="s">
        <v>154</v>
      </c>
      <c r="D133" s="50" t="s">
        <v>135</v>
      </c>
      <c r="E133" s="49">
        <v>1215065</v>
      </c>
      <c r="F133" s="51">
        <v>45953</v>
      </c>
      <c r="G133" s="52">
        <v>2476</v>
      </c>
      <c r="H133" s="53">
        <v>45902</v>
      </c>
      <c r="I133" s="54">
        <v>8189.9480000000003</v>
      </c>
      <c r="J133" s="55" t="s">
        <v>41</v>
      </c>
      <c r="K133" s="49">
        <v>6877</v>
      </c>
      <c r="L133" s="55" t="s">
        <v>41</v>
      </c>
      <c r="M133" s="50"/>
      <c r="N133" s="26"/>
      <c r="O133" s="26"/>
      <c r="P133" s="26"/>
      <c r="Q133" s="26"/>
      <c r="R133" s="26"/>
      <c r="S133" s="26"/>
      <c r="T133" s="26"/>
      <c r="U133" s="26"/>
      <c r="V133" s="26"/>
      <c r="W133" s="26"/>
      <c r="X133" s="26"/>
      <c r="Y133" s="26"/>
      <c r="Z133" s="26"/>
    </row>
    <row r="134" spans="1:26" ht="31.8" customHeight="1" outlineLevel="1" x14ac:dyDescent="0.3">
      <c r="A134" s="49" t="s">
        <v>37</v>
      </c>
      <c r="B134" s="49">
        <v>1</v>
      </c>
      <c r="C134" s="50" t="s">
        <v>155</v>
      </c>
      <c r="D134" s="50" t="s">
        <v>44</v>
      </c>
      <c r="E134" s="49">
        <v>1250622</v>
      </c>
      <c r="F134" s="51">
        <v>45992</v>
      </c>
      <c r="G134" s="52">
        <v>54408</v>
      </c>
      <c r="H134" s="53">
        <v>45974</v>
      </c>
      <c r="I134" s="54">
        <v>4640000</v>
      </c>
      <c r="J134" s="50" t="s">
        <v>45</v>
      </c>
      <c r="K134" s="363">
        <v>6975</v>
      </c>
      <c r="L134" s="364" t="s">
        <v>2264</v>
      </c>
      <c r="M134" s="50"/>
      <c r="N134" s="26"/>
      <c r="O134" s="26"/>
      <c r="P134" s="26"/>
      <c r="Q134" s="26"/>
      <c r="R134" s="26"/>
      <c r="S134" s="26"/>
      <c r="T134" s="26"/>
      <c r="U134" s="26"/>
      <c r="V134" s="26"/>
      <c r="W134" s="26"/>
      <c r="X134" s="26"/>
      <c r="Y134" s="26"/>
      <c r="Z134" s="26"/>
    </row>
    <row r="135" spans="1:26" ht="31.8" customHeight="1" outlineLevel="1" x14ac:dyDescent="0.3">
      <c r="A135" s="49" t="s">
        <v>37</v>
      </c>
      <c r="B135" s="49">
        <v>1</v>
      </c>
      <c r="C135" s="50" t="s">
        <v>156</v>
      </c>
      <c r="D135" s="50" t="s">
        <v>157</v>
      </c>
      <c r="E135" s="49">
        <v>1261017</v>
      </c>
      <c r="F135" s="51">
        <v>46000</v>
      </c>
      <c r="G135" s="52">
        <v>6563</v>
      </c>
      <c r="H135" s="53">
        <v>45992</v>
      </c>
      <c r="I135" s="54">
        <v>8932580</v>
      </c>
      <c r="J135" s="50" t="s">
        <v>45</v>
      </c>
      <c r="K135" s="363">
        <v>6978</v>
      </c>
      <c r="L135" s="364" t="s">
        <v>2264</v>
      </c>
      <c r="M135" s="50"/>
      <c r="N135" s="26"/>
      <c r="O135" s="26"/>
      <c r="P135" s="26"/>
      <c r="Q135" s="26"/>
      <c r="R135" s="26"/>
      <c r="S135" s="26"/>
      <c r="T135" s="26"/>
      <c r="U135" s="26"/>
      <c r="V135" s="26"/>
      <c r="W135" s="26"/>
      <c r="X135" s="26"/>
      <c r="Y135" s="26"/>
      <c r="Z135" s="26"/>
    </row>
    <row r="136" spans="1:26" ht="31.8" customHeight="1" outlineLevel="1" x14ac:dyDescent="0.3">
      <c r="A136" s="49" t="s">
        <v>37</v>
      </c>
      <c r="B136" s="49">
        <v>1</v>
      </c>
      <c r="C136" s="50" t="s">
        <v>158</v>
      </c>
      <c r="D136" s="50" t="s">
        <v>157</v>
      </c>
      <c r="E136" s="49">
        <v>1261017</v>
      </c>
      <c r="F136" s="51">
        <v>46000</v>
      </c>
      <c r="G136" s="52">
        <v>6563</v>
      </c>
      <c r="H136" s="53">
        <v>45992</v>
      </c>
      <c r="I136" s="54">
        <v>4999600</v>
      </c>
      <c r="J136" s="50" t="s">
        <v>45</v>
      </c>
      <c r="K136" s="363">
        <v>6978</v>
      </c>
      <c r="L136" s="364" t="s">
        <v>2264</v>
      </c>
      <c r="M136" s="50"/>
      <c r="N136" s="26"/>
      <c r="O136" s="26"/>
      <c r="P136" s="26"/>
      <c r="Q136" s="26"/>
      <c r="R136" s="26"/>
      <c r="S136" s="26"/>
      <c r="T136" s="26"/>
      <c r="U136" s="26"/>
      <c r="V136" s="26"/>
      <c r="W136" s="26"/>
      <c r="X136" s="26"/>
      <c r="Y136" s="26"/>
      <c r="Z136" s="26"/>
    </row>
    <row r="137" spans="1:26" ht="31.8" customHeight="1" outlineLevel="1" x14ac:dyDescent="0.3">
      <c r="A137" s="49" t="s">
        <v>37</v>
      </c>
      <c r="B137" s="49">
        <v>20</v>
      </c>
      <c r="C137" s="50" t="s">
        <v>159</v>
      </c>
      <c r="D137" s="50" t="s">
        <v>104</v>
      </c>
      <c r="E137" s="49">
        <v>1267688</v>
      </c>
      <c r="F137" s="51">
        <v>46003</v>
      </c>
      <c r="G137" s="52" t="s">
        <v>160</v>
      </c>
      <c r="H137" s="53">
        <v>45993</v>
      </c>
      <c r="I137" s="54">
        <v>399040</v>
      </c>
      <c r="J137" s="50" t="s">
        <v>106</v>
      </c>
      <c r="K137" s="49" t="s">
        <v>464</v>
      </c>
      <c r="L137" s="50" t="s">
        <v>2265</v>
      </c>
      <c r="M137" s="50"/>
      <c r="N137" s="26"/>
      <c r="O137" s="26"/>
      <c r="P137" s="26"/>
      <c r="Q137" s="26"/>
      <c r="R137" s="26"/>
      <c r="S137" s="26"/>
      <c r="T137" s="26"/>
      <c r="U137" s="26"/>
      <c r="V137" s="26"/>
      <c r="W137" s="26"/>
      <c r="X137" s="26"/>
      <c r="Y137" s="26"/>
      <c r="Z137" s="26"/>
    </row>
    <row r="138" spans="1:26" ht="31.8" customHeight="1" outlineLevel="1" x14ac:dyDescent="0.3">
      <c r="A138" s="49" t="s">
        <v>37</v>
      </c>
      <c r="B138" s="49">
        <v>1</v>
      </c>
      <c r="C138" s="50" t="s">
        <v>161</v>
      </c>
      <c r="D138" s="50" t="s">
        <v>62</v>
      </c>
      <c r="E138" s="49">
        <v>1270812</v>
      </c>
      <c r="F138" s="51">
        <v>46007</v>
      </c>
      <c r="G138" s="52" t="s">
        <v>63</v>
      </c>
      <c r="H138" s="53">
        <v>45992</v>
      </c>
      <c r="I138" s="54">
        <v>27485.040000000001</v>
      </c>
      <c r="J138" s="50" t="s">
        <v>45</v>
      </c>
      <c r="K138" s="363">
        <v>6982</v>
      </c>
      <c r="L138" s="364" t="s">
        <v>2264</v>
      </c>
      <c r="M138" s="156"/>
      <c r="N138" s="26"/>
      <c r="O138" s="26"/>
      <c r="P138" s="26"/>
      <c r="Q138" s="26"/>
      <c r="R138" s="26"/>
      <c r="S138" s="26"/>
      <c r="T138" s="26"/>
      <c r="U138" s="26"/>
      <c r="V138" s="26"/>
      <c r="W138" s="26"/>
      <c r="X138" s="26"/>
      <c r="Y138" s="26"/>
      <c r="Z138" s="26"/>
    </row>
    <row r="139" spans="1:26" ht="31.8" customHeight="1" outlineLevel="1" x14ac:dyDescent="0.3">
      <c r="A139" s="49" t="s">
        <v>37</v>
      </c>
      <c r="B139" s="49">
        <v>2</v>
      </c>
      <c r="C139" s="50" t="s">
        <v>162</v>
      </c>
      <c r="D139" s="50" t="s">
        <v>163</v>
      </c>
      <c r="E139" s="49">
        <v>1272669</v>
      </c>
      <c r="F139" s="51">
        <v>46008</v>
      </c>
      <c r="G139" s="52">
        <v>259</v>
      </c>
      <c r="H139" s="53">
        <v>45996</v>
      </c>
      <c r="I139" s="54">
        <f>30676.8+4908.29</f>
        <v>35585.089999999997</v>
      </c>
      <c r="J139" s="50" t="s">
        <v>49</v>
      </c>
      <c r="K139" s="49">
        <v>6921</v>
      </c>
      <c r="L139" s="50" t="s">
        <v>49</v>
      </c>
      <c r="M139" s="50"/>
      <c r="N139" s="26"/>
      <c r="O139" s="26"/>
      <c r="P139" s="26"/>
      <c r="Q139" s="26"/>
      <c r="R139" s="26"/>
      <c r="S139" s="26"/>
      <c r="T139" s="26"/>
      <c r="U139" s="26"/>
      <c r="V139" s="26"/>
      <c r="W139" s="26"/>
      <c r="X139" s="26"/>
      <c r="Y139" s="26"/>
      <c r="Z139" s="26"/>
    </row>
    <row r="140" spans="1:26" ht="31.8" customHeight="1" outlineLevel="1" x14ac:dyDescent="0.3">
      <c r="A140" s="49" t="s">
        <v>37</v>
      </c>
      <c r="B140" s="49">
        <v>1</v>
      </c>
      <c r="C140" s="50" t="s">
        <v>164</v>
      </c>
      <c r="D140" s="50" t="s">
        <v>163</v>
      </c>
      <c r="E140" s="49">
        <v>1272669</v>
      </c>
      <c r="F140" s="51">
        <v>46008</v>
      </c>
      <c r="G140" s="52">
        <v>259</v>
      </c>
      <c r="H140" s="53">
        <v>45996</v>
      </c>
      <c r="I140" s="54">
        <f>10533.6+1685.38</f>
        <v>12218.98</v>
      </c>
      <c r="J140" s="50" t="s">
        <v>49</v>
      </c>
      <c r="K140" s="49">
        <v>6921</v>
      </c>
      <c r="L140" s="50" t="s">
        <v>49</v>
      </c>
      <c r="M140" s="50"/>
      <c r="N140" s="26"/>
      <c r="O140" s="26"/>
      <c r="P140" s="26"/>
      <c r="Q140" s="26"/>
      <c r="R140" s="26"/>
      <c r="S140" s="26"/>
      <c r="T140" s="26"/>
      <c r="U140" s="26"/>
      <c r="V140" s="26"/>
      <c r="W140" s="26"/>
      <c r="X140" s="26"/>
      <c r="Y140" s="26"/>
      <c r="Z140" s="26"/>
    </row>
    <row r="141" spans="1:26" ht="31.8" customHeight="1" outlineLevel="1" x14ac:dyDescent="0.3">
      <c r="A141" s="49" t="s">
        <v>37</v>
      </c>
      <c r="B141" s="49">
        <v>2</v>
      </c>
      <c r="C141" s="50" t="s">
        <v>165</v>
      </c>
      <c r="D141" s="50" t="s">
        <v>166</v>
      </c>
      <c r="E141" s="49">
        <v>1277007</v>
      </c>
      <c r="F141" s="51">
        <v>46013</v>
      </c>
      <c r="G141" s="52">
        <v>54914</v>
      </c>
      <c r="H141" s="53">
        <v>46008</v>
      </c>
      <c r="I141" s="54">
        <v>31623.919999999998</v>
      </c>
      <c r="J141" s="50" t="s">
        <v>167</v>
      </c>
      <c r="K141" s="49" t="s">
        <v>465</v>
      </c>
      <c r="L141" s="50" t="s">
        <v>167</v>
      </c>
      <c r="M141" s="50"/>
      <c r="N141" s="26"/>
      <c r="O141" s="26"/>
      <c r="P141" s="26"/>
      <c r="Q141" s="26"/>
      <c r="R141" s="26"/>
      <c r="S141" s="26"/>
      <c r="T141" s="26"/>
      <c r="U141" s="26"/>
      <c r="V141" s="26"/>
      <c r="W141" s="26"/>
      <c r="X141" s="26"/>
      <c r="Y141" s="26"/>
      <c r="Z141" s="26"/>
    </row>
    <row r="142" spans="1:26" ht="31.8" customHeight="1" outlineLevel="1" x14ac:dyDescent="0.3">
      <c r="A142" s="49" t="s">
        <v>37</v>
      </c>
      <c r="B142" s="49">
        <v>2</v>
      </c>
      <c r="C142" s="50" t="s">
        <v>168</v>
      </c>
      <c r="D142" s="50" t="s">
        <v>166</v>
      </c>
      <c r="E142" s="49">
        <v>1277007</v>
      </c>
      <c r="F142" s="51">
        <v>46013</v>
      </c>
      <c r="G142" s="52">
        <v>54914</v>
      </c>
      <c r="H142" s="53">
        <v>46008</v>
      </c>
      <c r="I142" s="54">
        <v>27046.560000000001</v>
      </c>
      <c r="J142" s="50" t="s">
        <v>167</v>
      </c>
      <c r="K142" s="49" t="s">
        <v>465</v>
      </c>
      <c r="L142" s="50" t="s">
        <v>167</v>
      </c>
      <c r="M142" s="50"/>
      <c r="N142" s="26"/>
      <c r="O142" s="26"/>
      <c r="P142" s="26"/>
      <c r="Q142" s="26"/>
      <c r="R142" s="26"/>
      <c r="S142" s="26"/>
      <c r="T142" s="26"/>
      <c r="U142" s="26"/>
      <c r="V142" s="26"/>
      <c r="W142" s="26"/>
      <c r="X142" s="26"/>
      <c r="Y142" s="26"/>
      <c r="Z142" s="26"/>
    </row>
    <row r="143" spans="1:26" ht="31.8" customHeight="1" outlineLevel="1" x14ac:dyDescent="0.3">
      <c r="A143" s="49" t="s">
        <v>37</v>
      </c>
      <c r="B143" s="49">
        <v>1</v>
      </c>
      <c r="C143" s="50" t="s">
        <v>169</v>
      </c>
      <c r="D143" s="50" t="s">
        <v>166</v>
      </c>
      <c r="E143" s="49">
        <v>1277007</v>
      </c>
      <c r="F143" s="51">
        <v>46013</v>
      </c>
      <c r="G143" s="52">
        <v>54914</v>
      </c>
      <c r="H143" s="53">
        <v>46008</v>
      </c>
      <c r="I143" s="54">
        <v>31616.959999999999</v>
      </c>
      <c r="J143" s="50" t="s">
        <v>167</v>
      </c>
      <c r="K143" s="49" t="s">
        <v>465</v>
      </c>
      <c r="L143" s="50" t="s">
        <v>167</v>
      </c>
      <c r="M143" s="50"/>
      <c r="N143" s="26"/>
      <c r="O143" s="26"/>
      <c r="P143" s="26"/>
      <c r="Q143" s="26"/>
      <c r="R143" s="26"/>
      <c r="S143" s="26"/>
      <c r="T143" s="26"/>
      <c r="U143" s="26"/>
      <c r="V143" s="26"/>
      <c r="W143" s="26"/>
      <c r="X143" s="26"/>
      <c r="Y143" s="26"/>
      <c r="Z143" s="26"/>
    </row>
    <row r="144" spans="1:26" ht="31.8" customHeight="1" outlineLevel="1" x14ac:dyDescent="0.3">
      <c r="A144" s="49" t="s">
        <v>37</v>
      </c>
      <c r="B144" s="49">
        <v>1</v>
      </c>
      <c r="C144" s="50" t="s">
        <v>170</v>
      </c>
      <c r="D144" s="50" t="s">
        <v>166</v>
      </c>
      <c r="E144" s="49">
        <v>1277007</v>
      </c>
      <c r="F144" s="51">
        <v>46013</v>
      </c>
      <c r="G144" s="52">
        <v>54914</v>
      </c>
      <c r="H144" s="53">
        <v>46008</v>
      </c>
      <c r="I144" s="54">
        <v>14766.8</v>
      </c>
      <c r="J144" s="50" t="s">
        <v>167</v>
      </c>
      <c r="K144" s="49" t="s">
        <v>465</v>
      </c>
      <c r="L144" s="50" t="s">
        <v>167</v>
      </c>
      <c r="M144" s="50"/>
      <c r="N144" s="26"/>
      <c r="O144" s="26"/>
      <c r="P144" s="26"/>
      <c r="Q144" s="26"/>
      <c r="R144" s="26"/>
      <c r="S144" s="26"/>
      <c r="T144" s="26"/>
      <c r="U144" s="26"/>
      <c r="V144" s="26"/>
      <c r="W144" s="26"/>
      <c r="X144" s="26"/>
      <c r="Y144" s="26"/>
      <c r="Z144" s="26"/>
    </row>
    <row r="145" spans="1:26" ht="31.8" customHeight="1" outlineLevel="1" x14ac:dyDescent="0.3">
      <c r="A145" s="49" t="s">
        <v>37</v>
      </c>
      <c r="B145" s="49">
        <v>1</v>
      </c>
      <c r="C145" s="50" t="s">
        <v>171</v>
      </c>
      <c r="D145" s="50" t="s">
        <v>166</v>
      </c>
      <c r="E145" s="49">
        <v>1277007</v>
      </c>
      <c r="F145" s="51">
        <v>46013</v>
      </c>
      <c r="G145" s="52">
        <v>54914</v>
      </c>
      <c r="H145" s="53">
        <v>46008</v>
      </c>
      <c r="I145" s="54">
        <v>74611.199999999997</v>
      </c>
      <c r="J145" s="50" t="s">
        <v>167</v>
      </c>
      <c r="K145" s="49" t="s">
        <v>465</v>
      </c>
      <c r="L145" s="50" t="s">
        <v>167</v>
      </c>
      <c r="M145" s="50"/>
      <c r="N145" s="26"/>
      <c r="O145" s="26"/>
      <c r="P145" s="26"/>
      <c r="Q145" s="26"/>
      <c r="R145" s="26"/>
      <c r="S145" s="26"/>
      <c r="T145" s="26"/>
      <c r="U145" s="26"/>
      <c r="V145" s="26"/>
      <c r="W145" s="26"/>
      <c r="X145" s="26"/>
      <c r="Y145" s="26"/>
      <c r="Z145" s="26"/>
    </row>
    <row r="146" spans="1:26" ht="31.8" customHeight="1" outlineLevel="1" x14ac:dyDescent="0.3">
      <c r="A146" s="49" t="s">
        <v>37</v>
      </c>
      <c r="B146" s="49">
        <v>1</v>
      </c>
      <c r="C146" s="50" t="s">
        <v>172</v>
      </c>
      <c r="D146" s="50" t="s">
        <v>173</v>
      </c>
      <c r="E146" s="49">
        <v>1273422</v>
      </c>
      <c r="F146" s="51">
        <v>46008</v>
      </c>
      <c r="G146" s="52">
        <v>1497</v>
      </c>
      <c r="H146" s="49"/>
      <c r="I146" s="54">
        <v>12681.82</v>
      </c>
      <c r="J146" s="50" t="s">
        <v>174</v>
      </c>
      <c r="K146" s="49">
        <v>6948</v>
      </c>
      <c r="L146" s="50" t="s">
        <v>174</v>
      </c>
      <c r="M146" s="50"/>
      <c r="N146" s="26"/>
      <c r="O146" s="26"/>
      <c r="P146" s="26"/>
      <c r="Q146" s="26"/>
      <c r="R146" s="26"/>
      <c r="S146" s="26"/>
      <c r="T146" s="26"/>
      <c r="U146" s="26"/>
      <c r="V146" s="26"/>
      <c r="W146" s="26"/>
      <c r="X146" s="26"/>
      <c r="Y146" s="26"/>
      <c r="Z146" s="26"/>
    </row>
    <row r="147" spans="1:26" ht="31.8" customHeight="1" outlineLevel="1" x14ac:dyDescent="0.3">
      <c r="A147" s="49" t="s">
        <v>37</v>
      </c>
      <c r="B147" s="49">
        <v>2</v>
      </c>
      <c r="C147" s="50" t="s">
        <v>175</v>
      </c>
      <c r="D147" s="50" t="s">
        <v>173</v>
      </c>
      <c r="E147" s="49">
        <v>1273422</v>
      </c>
      <c r="F147" s="51">
        <v>46008</v>
      </c>
      <c r="G147" s="52">
        <v>1497</v>
      </c>
      <c r="H147" s="49"/>
      <c r="I147" s="54">
        <v>32124.11</v>
      </c>
      <c r="J147" s="50" t="s">
        <v>174</v>
      </c>
      <c r="K147" s="49">
        <v>6943</v>
      </c>
      <c r="L147" s="50" t="s">
        <v>174</v>
      </c>
      <c r="M147" s="50"/>
      <c r="N147" s="26"/>
      <c r="O147" s="26"/>
      <c r="P147" s="26"/>
      <c r="Q147" s="26"/>
      <c r="R147" s="26"/>
      <c r="S147" s="26"/>
      <c r="T147" s="26"/>
      <c r="U147" s="26"/>
      <c r="V147" s="26"/>
      <c r="W147" s="26"/>
      <c r="X147" s="26"/>
      <c r="Y147" s="26"/>
      <c r="Z147" s="26"/>
    </row>
    <row r="148" spans="1:26" ht="31.8" customHeight="1" outlineLevel="1" x14ac:dyDescent="0.3">
      <c r="A148" s="49" t="s">
        <v>37</v>
      </c>
      <c r="B148" s="49">
        <v>12</v>
      </c>
      <c r="C148" s="50" t="s">
        <v>176</v>
      </c>
      <c r="D148" s="50" t="s">
        <v>173</v>
      </c>
      <c r="E148" s="49">
        <v>1273422</v>
      </c>
      <c r="F148" s="51">
        <v>46008</v>
      </c>
      <c r="G148" s="52">
        <v>1497</v>
      </c>
      <c r="H148" s="49"/>
      <c r="I148" s="54">
        <v>183945.84</v>
      </c>
      <c r="J148" s="50" t="s">
        <v>174</v>
      </c>
      <c r="K148" s="49">
        <v>6948</v>
      </c>
      <c r="L148" s="50" t="s">
        <v>174</v>
      </c>
      <c r="M148" s="50"/>
      <c r="N148" s="26"/>
      <c r="O148" s="26"/>
      <c r="P148" s="26"/>
      <c r="Q148" s="26"/>
      <c r="R148" s="26"/>
      <c r="S148" s="26"/>
      <c r="T148" s="26"/>
      <c r="U148" s="26"/>
      <c r="V148" s="26"/>
      <c r="W148" s="26"/>
      <c r="X148" s="26"/>
      <c r="Y148" s="26"/>
      <c r="Z148" s="26"/>
    </row>
    <row r="149" spans="1:26" ht="31.8" customHeight="1" outlineLevel="1" x14ac:dyDescent="0.3">
      <c r="A149" s="49" t="s">
        <v>37</v>
      </c>
      <c r="B149" s="49">
        <v>1</v>
      </c>
      <c r="C149" s="50" t="s">
        <v>177</v>
      </c>
      <c r="D149" s="50" t="s">
        <v>173</v>
      </c>
      <c r="E149" s="49">
        <v>1273422</v>
      </c>
      <c r="F149" s="51">
        <v>46008</v>
      </c>
      <c r="G149" s="52">
        <v>1497</v>
      </c>
      <c r="H149" s="49"/>
      <c r="I149" s="54">
        <v>33605.32</v>
      </c>
      <c r="J149" s="50" t="s">
        <v>174</v>
      </c>
      <c r="K149" s="49">
        <v>6943</v>
      </c>
      <c r="L149" s="50" t="s">
        <v>174</v>
      </c>
      <c r="M149" s="50"/>
      <c r="N149" s="26"/>
      <c r="O149" s="26"/>
      <c r="P149" s="26"/>
      <c r="Q149" s="26"/>
      <c r="R149" s="26"/>
      <c r="S149" s="26"/>
      <c r="T149" s="26"/>
      <c r="U149" s="26"/>
      <c r="V149" s="26"/>
      <c r="W149" s="26"/>
      <c r="X149" s="26"/>
      <c r="Y149" s="26"/>
      <c r="Z149" s="26"/>
    </row>
    <row r="150" spans="1:26" ht="31.8" customHeight="1" outlineLevel="1" x14ac:dyDescent="0.3">
      <c r="A150" s="49" t="s">
        <v>37</v>
      </c>
      <c r="B150" s="49">
        <v>1</v>
      </c>
      <c r="C150" s="50" t="s">
        <v>178</v>
      </c>
      <c r="D150" s="50" t="s">
        <v>173</v>
      </c>
      <c r="E150" s="49">
        <v>1273422</v>
      </c>
      <c r="F150" s="51">
        <v>46008</v>
      </c>
      <c r="G150" s="52">
        <v>1497</v>
      </c>
      <c r="H150" s="49"/>
      <c r="I150" s="54">
        <v>24112.22</v>
      </c>
      <c r="J150" s="50" t="s">
        <v>174</v>
      </c>
      <c r="K150" s="49">
        <v>6948</v>
      </c>
      <c r="L150" s="50" t="s">
        <v>174</v>
      </c>
      <c r="M150" s="50"/>
      <c r="N150" s="26"/>
      <c r="O150" s="26"/>
      <c r="P150" s="26"/>
      <c r="Q150" s="26"/>
      <c r="R150" s="26"/>
      <c r="S150" s="26"/>
      <c r="T150" s="26"/>
      <c r="U150" s="26"/>
      <c r="V150" s="26"/>
      <c r="W150" s="26"/>
      <c r="X150" s="26"/>
      <c r="Y150" s="26"/>
      <c r="Z150" s="26"/>
    </row>
    <row r="151" spans="1:26" ht="31.8" customHeight="1" outlineLevel="1" x14ac:dyDescent="0.3">
      <c r="A151" s="49" t="s">
        <v>37</v>
      </c>
      <c r="B151" s="49">
        <v>1</v>
      </c>
      <c r="C151" s="50" t="s">
        <v>179</v>
      </c>
      <c r="D151" s="50" t="s">
        <v>173</v>
      </c>
      <c r="E151" s="49">
        <v>1273422</v>
      </c>
      <c r="F151" s="51">
        <v>46008</v>
      </c>
      <c r="G151" s="52">
        <v>1497</v>
      </c>
      <c r="H151" s="49"/>
      <c r="I151" s="54">
        <v>27653.24</v>
      </c>
      <c r="J151" s="50" t="s">
        <v>174</v>
      </c>
      <c r="K151" s="49">
        <v>6943</v>
      </c>
      <c r="L151" s="50" t="s">
        <v>174</v>
      </c>
      <c r="M151" s="50"/>
      <c r="N151" s="26"/>
      <c r="O151" s="26"/>
      <c r="P151" s="26"/>
      <c r="Q151" s="26"/>
      <c r="R151" s="26"/>
      <c r="S151" s="26"/>
      <c r="T151" s="26"/>
      <c r="U151" s="26"/>
      <c r="V151" s="26"/>
      <c r="W151" s="26"/>
      <c r="X151" s="26"/>
      <c r="Y151" s="26"/>
      <c r="Z151" s="26"/>
    </row>
    <row r="152" spans="1:26" ht="31.8" customHeight="1" outlineLevel="1" x14ac:dyDescent="0.3">
      <c r="A152" s="49" t="s">
        <v>37</v>
      </c>
      <c r="B152" s="49">
        <v>2</v>
      </c>
      <c r="C152" s="50" t="s">
        <v>180</v>
      </c>
      <c r="D152" s="50" t="s">
        <v>173</v>
      </c>
      <c r="E152" s="49">
        <v>1273422</v>
      </c>
      <c r="F152" s="51">
        <v>46008</v>
      </c>
      <c r="G152" s="52">
        <v>1497</v>
      </c>
      <c r="H152" s="49"/>
      <c r="I152" s="54">
        <v>48224.45</v>
      </c>
      <c r="J152" s="50" t="s">
        <v>174</v>
      </c>
      <c r="K152" s="49">
        <v>6943</v>
      </c>
      <c r="L152" s="50" t="s">
        <v>174</v>
      </c>
      <c r="M152" s="50"/>
      <c r="N152" s="26"/>
      <c r="O152" s="26"/>
      <c r="P152" s="26"/>
      <c r="Q152" s="26"/>
      <c r="R152" s="26"/>
      <c r="S152" s="26"/>
      <c r="T152" s="26"/>
      <c r="U152" s="26"/>
      <c r="V152" s="26"/>
      <c r="W152" s="26"/>
      <c r="X152" s="26"/>
      <c r="Y152" s="26"/>
      <c r="Z152" s="26"/>
    </row>
    <row r="153" spans="1:26" ht="31.8" customHeight="1" outlineLevel="1" x14ac:dyDescent="0.3">
      <c r="A153" s="49" t="s">
        <v>37</v>
      </c>
      <c r="B153" s="49">
        <v>18</v>
      </c>
      <c r="C153" s="50" t="s">
        <v>181</v>
      </c>
      <c r="D153" s="50" t="s">
        <v>173</v>
      </c>
      <c r="E153" s="49">
        <v>1273422</v>
      </c>
      <c r="F153" s="51">
        <v>46008</v>
      </c>
      <c r="G153" s="52">
        <v>1497</v>
      </c>
      <c r="H153" s="49"/>
      <c r="I153" s="54">
        <v>194476.32</v>
      </c>
      <c r="J153" s="50" t="s">
        <v>174</v>
      </c>
      <c r="K153" s="49">
        <v>6943</v>
      </c>
      <c r="L153" s="50" t="s">
        <v>174</v>
      </c>
      <c r="M153" s="50"/>
      <c r="N153" s="26"/>
      <c r="O153" s="26"/>
      <c r="P153" s="26"/>
      <c r="Q153" s="26"/>
      <c r="R153" s="26"/>
      <c r="S153" s="26"/>
      <c r="T153" s="26"/>
      <c r="U153" s="26"/>
      <c r="V153" s="26"/>
      <c r="W153" s="26"/>
      <c r="X153" s="26"/>
      <c r="Y153" s="26"/>
      <c r="Z153" s="26"/>
    </row>
    <row r="154" spans="1:26" ht="31.8" customHeight="1" outlineLevel="1" x14ac:dyDescent="0.3">
      <c r="A154" s="49" t="s">
        <v>37</v>
      </c>
      <c r="B154" s="49">
        <v>7</v>
      </c>
      <c r="C154" s="50" t="s">
        <v>182</v>
      </c>
      <c r="D154" s="50" t="s">
        <v>173</v>
      </c>
      <c r="E154" s="49">
        <v>1273422</v>
      </c>
      <c r="F154" s="51">
        <v>46008</v>
      </c>
      <c r="G154" s="52">
        <v>1497</v>
      </c>
      <c r="H154" s="49"/>
      <c r="I154" s="54">
        <v>112434.39</v>
      </c>
      <c r="J154" s="50" t="s">
        <v>174</v>
      </c>
      <c r="K154" s="49">
        <v>6948</v>
      </c>
      <c r="L154" s="50" t="s">
        <v>174</v>
      </c>
      <c r="M154" s="50"/>
      <c r="N154" s="26"/>
      <c r="O154" s="26"/>
      <c r="P154" s="26"/>
      <c r="Q154" s="26"/>
      <c r="R154" s="26"/>
      <c r="S154" s="26"/>
      <c r="T154" s="26"/>
      <c r="U154" s="26"/>
      <c r="V154" s="26"/>
      <c r="W154" s="26"/>
      <c r="X154" s="26"/>
      <c r="Y154" s="26"/>
      <c r="Z154" s="26"/>
    </row>
    <row r="155" spans="1:26" ht="31.8" customHeight="1" outlineLevel="1" x14ac:dyDescent="0.3">
      <c r="A155" s="49" t="s">
        <v>37</v>
      </c>
      <c r="B155" s="49">
        <v>1</v>
      </c>
      <c r="C155" s="50" t="s">
        <v>183</v>
      </c>
      <c r="D155" s="50" t="s">
        <v>173</v>
      </c>
      <c r="E155" s="49">
        <v>1273422</v>
      </c>
      <c r="F155" s="51">
        <v>46008</v>
      </c>
      <c r="G155" s="52">
        <v>1497</v>
      </c>
      <c r="H155" s="49"/>
      <c r="I155" s="54">
        <v>15726.71</v>
      </c>
      <c r="J155" s="50" t="s">
        <v>174</v>
      </c>
      <c r="K155" s="49">
        <v>6943</v>
      </c>
      <c r="L155" s="50" t="s">
        <v>174</v>
      </c>
      <c r="M155" s="50"/>
      <c r="N155" s="26"/>
      <c r="O155" s="26"/>
      <c r="P155" s="26"/>
      <c r="Q155" s="26"/>
      <c r="R155" s="26"/>
      <c r="S155" s="26"/>
      <c r="T155" s="26"/>
      <c r="U155" s="26"/>
      <c r="V155" s="26"/>
      <c r="W155" s="26"/>
      <c r="X155" s="26"/>
      <c r="Y155" s="26"/>
      <c r="Z155" s="26"/>
    </row>
    <row r="156" spans="1:26" ht="31.8" customHeight="1" outlineLevel="1" x14ac:dyDescent="0.3">
      <c r="A156" s="49" t="s">
        <v>37</v>
      </c>
      <c r="B156" s="49">
        <v>1</v>
      </c>
      <c r="C156" s="105" t="s">
        <v>184</v>
      </c>
      <c r="D156" s="364" t="s">
        <v>2267</v>
      </c>
      <c r="E156" s="49">
        <v>1095616</v>
      </c>
      <c r="F156" s="51">
        <v>45786</v>
      </c>
      <c r="G156" s="52">
        <v>21960</v>
      </c>
      <c r="H156" s="53">
        <v>45775</v>
      </c>
      <c r="I156" s="54">
        <v>10405.200000000001</v>
      </c>
      <c r="J156" s="50" t="s">
        <v>45</v>
      </c>
      <c r="K156" s="104">
        <v>6849</v>
      </c>
      <c r="L156" s="50" t="s">
        <v>45</v>
      </c>
      <c r="M156" s="50"/>
      <c r="N156" s="26"/>
      <c r="O156" s="26"/>
      <c r="P156" s="26"/>
      <c r="Q156" s="26"/>
      <c r="R156" s="26"/>
      <c r="S156" s="26"/>
      <c r="T156" s="26"/>
      <c r="U156" s="26"/>
      <c r="V156" s="26"/>
      <c r="W156" s="26"/>
      <c r="X156" s="26"/>
      <c r="Y156" s="26"/>
      <c r="Z156" s="26"/>
    </row>
    <row r="157" spans="1:26" ht="31.8" customHeight="1" outlineLevel="1" x14ac:dyDescent="0.3">
      <c r="A157" s="49" t="s">
        <v>37</v>
      </c>
      <c r="B157" s="49">
        <v>1</v>
      </c>
      <c r="C157" s="50" t="s">
        <v>185</v>
      </c>
      <c r="D157" s="364" t="s">
        <v>2268</v>
      </c>
      <c r="E157" s="49">
        <v>1103907</v>
      </c>
      <c r="F157" s="51">
        <v>45799</v>
      </c>
      <c r="G157" s="52">
        <v>757</v>
      </c>
      <c r="H157" s="53">
        <v>45797</v>
      </c>
      <c r="I157" s="54">
        <v>105845.78</v>
      </c>
      <c r="J157" s="50" t="s">
        <v>45</v>
      </c>
      <c r="K157" s="365">
        <v>6977</v>
      </c>
      <c r="L157" s="364" t="s">
        <v>2264</v>
      </c>
      <c r="M157" s="156"/>
      <c r="N157" s="26"/>
      <c r="O157" s="26"/>
      <c r="P157" s="26"/>
      <c r="Q157" s="26"/>
      <c r="R157" s="26"/>
      <c r="S157" s="26"/>
      <c r="T157" s="26"/>
      <c r="U157" s="26"/>
      <c r="V157" s="26"/>
      <c r="W157" s="26"/>
      <c r="X157" s="26"/>
      <c r="Y157" s="26"/>
      <c r="Z157" s="26"/>
    </row>
    <row r="158" spans="1:26" ht="31.8" customHeight="1" outlineLevel="1" x14ac:dyDescent="0.3">
      <c r="A158" s="49" t="s">
        <v>37</v>
      </c>
      <c r="B158" s="49">
        <v>1</v>
      </c>
      <c r="C158" s="105" t="s">
        <v>184</v>
      </c>
      <c r="D158" s="364" t="s">
        <v>2269</v>
      </c>
      <c r="E158" s="49">
        <v>1111793</v>
      </c>
      <c r="F158" s="51">
        <v>45812</v>
      </c>
      <c r="G158" s="52">
        <v>6178</v>
      </c>
      <c r="H158" s="53">
        <v>45803</v>
      </c>
      <c r="I158" s="54">
        <v>9605</v>
      </c>
      <c r="J158" s="50" t="s">
        <v>45</v>
      </c>
      <c r="K158" s="104">
        <v>6816</v>
      </c>
      <c r="L158" s="50" t="s">
        <v>45</v>
      </c>
      <c r="M158" s="50"/>
      <c r="N158" s="26"/>
      <c r="O158" s="26"/>
      <c r="P158" s="26"/>
      <c r="Q158" s="26"/>
      <c r="R158" s="26"/>
      <c r="S158" s="26"/>
      <c r="T158" s="26"/>
      <c r="U158" s="26"/>
      <c r="V158" s="26"/>
      <c r="W158" s="26"/>
      <c r="X158" s="26"/>
      <c r="Y158" s="26"/>
      <c r="Z158" s="26"/>
    </row>
    <row r="159" spans="1:26" ht="31.8" customHeight="1" outlineLevel="1" x14ac:dyDescent="0.3">
      <c r="A159" s="49" t="s">
        <v>37</v>
      </c>
      <c r="B159" s="49">
        <v>1</v>
      </c>
      <c r="C159" s="50" t="s">
        <v>186</v>
      </c>
      <c r="D159" s="364" t="s">
        <v>2269</v>
      </c>
      <c r="E159" s="49">
        <v>1206295</v>
      </c>
      <c r="F159" s="51">
        <v>45945</v>
      </c>
      <c r="G159" s="52" t="s">
        <v>187</v>
      </c>
      <c r="H159" s="53">
        <v>45943</v>
      </c>
      <c r="I159" s="54">
        <v>49172.75</v>
      </c>
      <c r="J159" s="50" t="s">
        <v>45</v>
      </c>
      <c r="K159" s="104">
        <v>6939</v>
      </c>
      <c r="L159" s="50" t="s">
        <v>45</v>
      </c>
      <c r="M159" s="115"/>
      <c r="N159" s="26"/>
      <c r="O159" s="26"/>
      <c r="P159" s="26"/>
      <c r="Q159" s="26"/>
      <c r="R159" s="26"/>
      <c r="S159" s="26"/>
      <c r="T159" s="26"/>
      <c r="U159" s="26"/>
      <c r="V159" s="26"/>
      <c r="W159" s="26"/>
      <c r="X159" s="26"/>
      <c r="Y159" s="26"/>
      <c r="Z159" s="26"/>
    </row>
    <row r="160" spans="1:26" ht="31.8" customHeight="1" outlineLevel="1" x14ac:dyDescent="0.3">
      <c r="A160" s="49" t="s">
        <v>37</v>
      </c>
      <c r="B160" s="49">
        <v>1</v>
      </c>
      <c r="C160" s="105" t="s">
        <v>184</v>
      </c>
      <c r="D160" s="364" t="s">
        <v>142</v>
      </c>
      <c r="E160" s="49">
        <v>1222348</v>
      </c>
      <c r="F160" s="51">
        <v>45961</v>
      </c>
      <c r="G160" s="52">
        <v>322609</v>
      </c>
      <c r="H160" s="53">
        <v>45945</v>
      </c>
      <c r="I160" s="54">
        <v>10780</v>
      </c>
      <c r="J160" s="50" t="s">
        <v>45</v>
      </c>
      <c r="K160" s="104">
        <v>6896</v>
      </c>
      <c r="L160" s="50" t="s">
        <v>45</v>
      </c>
      <c r="M160" s="50"/>
      <c r="N160" s="26"/>
      <c r="O160" s="26"/>
      <c r="P160" s="26"/>
      <c r="Q160" s="26"/>
      <c r="R160" s="26"/>
      <c r="S160" s="26"/>
      <c r="T160" s="26"/>
      <c r="U160" s="26"/>
      <c r="V160" s="26"/>
      <c r="W160" s="26"/>
      <c r="X160" s="26"/>
      <c r="Y160" s="26"/>
      <c r="Z160" s="26"/>
    </row>
    <row r="161" spans="1:26" ht="31.8" customHeight="1" outlineLevel="1" x14ac:dyDescent="0.3">
      <c r="A161" s="49" t="s">
        <v>37</v>
      </c>
      <c r="B161" s="49">
        <v>1</v>
      </c>
      <c r="C161" s="50" t="s">
        <v>188</v>
      </c>
      <c r="D161" s="364" t="s">
        <v>2269</v>
      </c>
      <c r="E161" s="49">
        <v>1238940</v>
      </c>
      <c r="F161" s="51">
        <v>45980</v>
      </c>
      <c r="G161" s="52">
        <v>8093</v>
      </c>
      <c r="H161" s="53">
        <v>45995</v>
      </c>
      <c r="I161" s="54">
        <v>200309.98</v>
      </c>
      <c r="J161" s="50" t="s">
        <v>45</v>
      </c>
      <c r="K161" s="104">
        <v>6901</v>
      </c>
      <c r="L161" s="50" t="s">
        <v>45</v>
      </c>
      <c r="M161" s="50"/>
      <c r="N161" s="68"/>
      <c r="O161" s="26"/>
      <c r="P161" s="26"/>
      <c r="Q161" s="26"/>
      <c r="R161" s="26"/>
      <c r="S161" s="26"/>
      <c r="T161" s="26"/>
      <c r="U161" s="26"/>
      <c r="V161" s="26"/>
      <c r="W161" s="26"/>
      <c r="X161" s="26"/>
      <c r="Y161" s="26"/>
      <c r="Z161" s="26"/>
    </row>
    <row r="162" spans="1:26" ht="31.8" customHeight="1" outlineLevel="1" x14ac:dyDescent="0.3">
      <c r="A162" s="49" t="s">
        <v>37</v>
      </c>
      <c r="B162" s="49">
        <v>1</v>
      </c>
      <c r="C162" s="50" t="s">
        <v>188</v>
      </c>
      <c r="D162" s="364" t="s">
        <v>2269</v>
      </c>
      <c r="E162" s="49">
        <v>1255811</v>
      </c>
      <c r="F162" s="51">
        <v>45995</v>
      </c>
      <c r="G162" s="52">
        <v>8388</v>
      </c>
      <c r="H162" s="53">
        <v>45995</v>
      </c>
      <c r="I162" s="54">
        <v>19847.599999999999</v>
      </c>
      <c r="J162" s="50" t="s">
        <v>45</v>
      </c>
      <c r="K162" s="104">
        <v>6924</v>
      </c>
      <c r="L162" s="50" t="s">
        <v>45</v>
      </c>
      <c r="M162" s="50"/>
      <c r="N162" s="26"/>
      <c r="O162" s="26"/>
      <c r="P162" s="26"/>
      <c r="Q162" s="26"/>
      <c r="R162" s="26"/>
      <c r="S162" s="26"/>
      <c r="T162" s="26"/>
      <c r="U162" s="26"/>
      <c r="V162" s="26"/>
      <c r="W162" s="26"/>
      <c r="X162" s="26"/>
      <c r="Y162" s="26"/>
      <c r="Z162" s="26"/>
    </row>
    <row r="163" spans="1:26" ht="31.8" customHeight="1" outlineLevel="1" x14ac:dyDescent="0.3">
      <c r="A163" s="49" t="s">
        <v>37</v>
      </c>
      <c r="B163" s="49">
        <v>1</v>
      </c>
      <c r="C163" s="50" t="s">
        <v>189</v>
      </c>
      <c r="D163" s="364" t="s">
        <v>190</v>
      </c>
      <c r="E163" s="49">
        <v>1278647</v>
      </c>
      <c r="F163" s="51">
        <v>46020</v>
      </c>
      <c r="G163" s="52">
        <v>54768</v>
      </c>
      <c r="H163" s="53">
        <v>46000</v>
      </c>
      <c r="I163" s="54">
        <v>169824</v>
      </c>
      <c r="J163" s="50" t="s">
        <v>191</v>
      </c>
      <c r="K163" s="49" t="s">
        <v>465</v>
      </c>
      <c r="L163" s="50" t="s">
        <v>191</v>
      </c>
      <c r="M163" s="50"/>
      <c r="N163" s="26"/>
      <c r="O163" s="26"/>
      <c r="P163" s="26"/>
      <c r="Q163" s="26"/>
      <c r="R163" s="26"/>
      <c r="S163" s="26"/>
      <c r="T163" s="26"/>
      <c r="U163" s="26"/>
      <c r="V163" s="26"/>
      <c r="W163" s="26"/>
      <c r="X163" s="26"/>
      <c r="Y163" s="26"/>
      <c r="Z163" s="26"/>
    </row>
    <row r="164" spans="1:26" ht="31.8" customHeight="1" outlineLevel="1" x14ac:dyDescent="0.3">
      <c r="A164" s="49" t="s">
        <v>37</v>
      </c>
      <c r="B164" s="49">
        <v>1</v>
      </c>
      <c r="C164" s="50" t="s">
        <v>192</v>
      </c>
      <c r="D164" s="364" t="s">
        <v>142</v>
      </c>
      <c r="E164" s="49">
        <v>1279010</v>
      </c>
      <c r="F164" s="51">
        <v>46020</v>
      </c>
      <c r="G164" s="52" t="s">
        <v>193</v>
      </c>
      <c r="H164" s="49"/>
      <c r="I164" s="54">
        <v>84059.4</v>
      </c>
      <c r="J164" s="50" t="s">
        <v>191</v>
      </c>
      <c r="K164" s="49" t="s">
        <v>465</v>
      </c>
      <c r="L164" s="50" t="s">
        <v>191</v>
      </c>
      <c r="M164" s="50"/>
      <c r="N164" s="26"/>
      <c r="O164" s="26"/>
      <c r="P164" s="26"/>
      <c r="Q164" s="26"/>
      <c r="R164" s="26"/>
      <c r="S164" s="26"/>
      <c r="T164" s="26"/>
      <c r="U164" s="26"/>
      <c r="V164" s="26"/>
      <c r="W164" s="26"/>
      <c r="X164" s="26"/>
      <c r="Y164" s="26"/>
      <c r="Z164" s="26"/>
    </row>
    <row r="165" spans="1:26" ht="31.8" customHeight="1" outlineLevel="1" x14ac:dyDescent="0.3">
      <c r="A165" s="49" t="s">
        <v>91</v>
      </c>
      <c r="B165" s="106">
        <v>1</v>
      </c>
      <c r="C165" s="107" t="s">
        <v>194</v>
      </c>
      <c r="D165" s="367" t="s">
        <v>135</v>
      </c>
      <c r="E165" s="106">
        <v>1085340</v>
      </c>
      <c r="F165" s="108">
        <v>45758</v>
      </c>
      <c r="G165" s="109">
        <v>2427</v>
      </c>
      <c r="H165" s="53">
        <v>45741</v>
      </c>
      <c r="I165" s="110">
        <v>5157159.32</v>
      </c>
      <c r="J165" s="50" t="s">
        <v>45</v>
      </c>
      <c r="K165" s="49">
        <v>6791</v>
      </c>
      <c r="L165" s="50" t="s">
        <v>45</v>
      </c>
      <c r="M165" s="50"/>
      <c r="N165" s="26"/>
      <c r="O165" s="26"/>
      <c r="P165" s="26"/>
      <c r="Q165" s="26"/>
      <c r="R165" s="26"/>
      <c r="S165" s="26"/>
      <c r="T165" s="26"/>
      <c r="U165" s="26"/>
      <c r="V165" s="26"/>
      <c r="W165" s="26"/>
      <c r="X165" s="26"/>
      <c r="Y165" s="26"/>
      <c r="Z165" s="26"/>
    </row>
    <row r="166" spans="1:26" ht="31.8" customHeight="1" outlineLevel="1" x14ac:dyDescent="0.3">
      <c r="A166" s="49" t="s">
        <v>91</v>
      </c>
      <c r="B166" s="49">
        <v>1</v>
      </c>
      <c r="C166" s="50" t="s">
        <v>195</v>
      </c>
      <c r="D166" s="364" t="s">
        <v>2269</v>
      </c>
      <c r="E166" s="49">
        <v>1176056</v>
      </c>
      <c r="F166" s="51">
        <v>45909</v>
      </c>
      <c r="G166" s="52" t="s">
        <v>196</v>
      </c>
      <c r="H166" s="53">
        <v>45905</v>
      </c>
      <c r="I166" s="54">
        <v>3790</v>
      </c>
      <c r="J166" s="50" t="s">
        <v>45</v>
      </c>
      <c r="K166" s="346" t="s">
        <v>95</v>
      </c>
      <c r="L166" s="336"/>
      <c r="M166" s="50" t="s">
        <v>96</v>
      </c>
      <c r="N166" s="26"/>
      <c r="O166" s="26"/>
      <c r="P166" s="26"/>
      <c r="Q166" s="26"/>
      <c r="R166" s="26"/>
      <c r="S166" s="26"/>
      <c r="T166" s="26"/>
      <c r="U166" s="26"/>
      <c r="V166" s="26"/>
      <c r="W166" s="26"/>
      <c r="X166" s="26"/>
      <c r="Y166" s="26"/>
      <c r="Z166" s="26"/>
    </row>
    <row r="167" spans="1:26" ht="31.8" customHeight="1" outlineLevel="1" x14ac:dyDescent="0.3">
      <c r="A167" s="49" t="s">
        <v>91</v>
      </c>
      <c r="B167" s="49">
        <v>1</v>
      </c>
      <c r="C167" s="50" t="s">
        <v>197</v>
      </c>
      <c r="D167" s="364" t="s">
        <v>2269</v>
      </c>
      <c r="E167" s="49">
        <v>1162892</v>
      </c>
      <c r="F167" s="51">
        <v>45889</v>
      </c>
      <c r="G167" s="52">
        <v>7131</v>
      </c>
      <c r="H167" s="53">
        <v>45887</v>
      </c>
      <c r="I167" s="54">
        <v>6500</v>
      </c>
      <c r="J167" s="50" t="s">
        <v>45</v>
      </c>
      <c r="K167" s="346" t="s">
        <v>95</v>
      </c>
      <c r="L167" s="336"/>
      <c r="M167" s="50" t="s">
        <v>96</v>
      </c>
      <c r="N167" s="26"/>
      <c r="O167" s="26"/>
      <c r="P167" s="26"/>
      <c r="Q167" s="26"/>
      <c r="R167" s="26"/>
      <c r="S167" s="26"/>
      <c r="T167" s="26"/>
      <c r="U167" s="26"/>
      <c r="V167" s="26"/>
      <c r="W167" s="26"/>
      <c r="X167" s="26"/>
      <c r="Y167" s="26"/>
      <c r="Z167" s="26"/>
    </row>
    <row r="168" spans="1:26" ht="31.8" customHeight="1" outlineLevel="1" x14ac:dyDescent="0.3">
      <c r="A168" s="49" t="s">
        <v>91</v>
      </c>
      <c r="B168" s="49">
        <v>2</v>
      </c>
      <c r="C168" s="50" t="s">
        <v>198</v>
      </c>
      <c r="D168" s="50" t="s">
        <v>173</v>
      </c>
      <c r="E168" s="49">
        <v>1273422</v>
      </c>
      <c r="F168" s="51">
        <v>46008</v>
      </c>
      <c r="G168" s="52">
        <v>1497</v>
      </c>
      <c r="H168" s="49"/>
      <c r="I168" s="54">
        <v>12930.98</v>
      </c>
      <c r="J168" s="50" t="s">
        <v>174</v>
      </c>
      <c r="K168" s="346" t="s">
        <v>95</v>
      </c>
      <c r="L168" s="336"/>
      <c r="M168" s="50" t="s">
        <v>96</v>
      </c>
      <c r="N168" s="26"/>
      <c r="O168" s="26"/>
      <c r="P168" s="26"/>
      <c r="Q168" s="26"/>
      <c r="R168" s="26"/>
      <c r="S168" s="26"/>
      <c r="T168" s="26"/>
      <c r="U168" s="26"/>
      <c r="V168" s="26"/>
      <c r="W168" s="26"/>
      <c r="X168" s="26"/>
      <c r="Y168" s="26"/>
      <c r="Z168" s="26"/>
    </row>
    <row r="169" spans="1:26" ht="31.8" customHeight="1" outlineLevel="1" x14ac:dyDescent="0.3">
      <c r="A169" s="49" t="s">
        <v>91</v>
      </c>
      <c r="B169" s="49">
        <v>1</v>
      </c>
      <c r="C169" s="50" t="s">
        <v>199</v>
      </c>
      <c r="D169" s="50" t="s">
        <v>173</v>
      </c>
      <c r="E169" s="49">
        <v>1273422</v>
      </c>
      <c r="F169" s="51">
        <v>46008</v>
      </c>
      <c r="G169" s="52">
        <v>1497</v>
      </c>
      <c r="H169" s="49"/>
      <c r="I169" s="54">
        <v>6246.02</v>
      </c>
      <c r="J169" s="50" t="s">
        <v>174</v>
      </c>
      <c r="K169" s="346" t="s">
        <v>95</v>
      </c>
      <c r="L169" s="336"/>
      <c r="M169" s="50" t="s">
        <v>96</v>
      </c>
      <c r="N169" s="26"/>
      <c r="O169" s="26"/>
      <c r="P169" s="26"/>
      <c r="Q169" s="26"/>
      <c r="R169" s="26"/>
      <c r="S169" s="26"/>
      <c r="T169" s="26"/>
      <c r="U169" s="26"/>
      <c r="V169" s="26"/>
      <c r="W169" s="26"/>
      <c r="X169" s="26"/>
      <c r="Y169" s="26"/>
      <c r="Z169" s="26"/>
    </row>
    <row r="170" spans="1:26" ht="31.8" customHeight="1" outlineLevel="1" x14ac:dyDescent="0.3">
      <c r="A170" s="49" t="s">
        <v>91</v>
      </c>
      <c r="B170" s="49">
        <v>5</v>
      </c>
      <c r="C170" s="50" t="s">
        <v>200</v>
      </c>
      <c r="D170" s="50" t="s">
        <v>135</v>
      </c>
      <c r="E170" s="49">
        <v>1215065</v>
      </c>
      <c r="F170" s="51">
        <v>45953</v>
      </c>
      <c r="G170" s="52">
        <v>2476</v>
      </c>
      <c r="H170" s="53">
        <v>45902</v>
      </c>
      <c r="I170" s="54">
        <v>20279.7</v>
      </c>
      <c r="J170" s="55" t="s">
        <v>41</v>
      </c>
      <c r="K170" s="346" t="s">
        <v>95</v>
      </c>
      <c r="L170" s="336"/>
      <c r="M170" s="50" t="s">
        <v>96</v>
      </c>
      <c r="N170" s="26"/>
      <c r="O170" s="26"/>
      <c r="P170" s="26"/>
      <c r="Q170" s="26"/>
      <c r="R170" s="26"/>
      <c r="S170" s="26"/>
      <c r="T170" s="26"/>
      <c r="U170" s="26"/>
      <c r="V170" s="26"/>
      <c r="W170" s="26"/>
      <c r="X170" s="26"/>
      <c r="Y170" s="26"/>
      <c r="Z170" s="26"/>
    </row>
    <row r="171" spans="1:26" ht="31.8" customHeight="1" outlineLevel="1" x14ac:dyDescent="0.3">
      <c r="A171" s="49" t="s">
        <v>91</v>
      </c>
      <c r="B171" s="49">
        <v>3</v>
      </c>
      <c r="C171" s="50" t="s">
        <v>201</v>
      </c>
      <c r="D171" s="50" t="s">
        <v>135</v>
      </c>
      <c r="E171" s="49">
        <v>1215065</v>
      </c>
      <c r="F171" s="51">
        <v>45953</v>
      </c>
      <c r="G171" s="52">
        <v>2476</v>
      </c>
      <c r="H171" s="53">
        <v>45902</v>
      </c>
      <c r="I171" s="54">
        <v>19583.7</v>
      </c>
      <c r="J171" s="55" t="s">
        <v>41</v>
      </c>
      <c r="K171" s="346" t="s">
        <v>95</v>
      </c>
      <c r="L171" s="336"/>
      <c r="M171" s="50" t="s">
        <v>96</v>
      </c>
      <c r="N171" s="26"/>
      <c r="O171" s="26"/>
      <c r="P171" s="26"/>
      <c r="Q171" s="26"/>
      <c r="R171" s="26"/>
      <c r="S171" s="26"/>
      <c r="T171" s="26"/>
      <c r="U171" s="26"/>
      <c r="V171" s="26"/>
      <c r="W171" s="26"/>
      <c r="X171" s="26"/>
      <c r="Y171" s="26"/>
      <c r="Z171" s="26"/>
    </row>
    <row r="172" spans="1:26" ht="31.8" customHeight="1" outlineLevel="1" x14ac:dyDescent="0.3">
      <c r="A172" s="49" t="s">
        <v>91</v>
      </c>
      <c r="B172" s="49">
        <v>2</v>
      </c>
      <c r="C172" s="50" t="s">
        <v>202</v>
      </c>
      <c r="D172" s="50" t="s">
        <v>135</v>
      </c>
      <c r="E172" s="49">
        <v>1215065</v>
      </c>
      <c r="F172" s="51">
        <v>45953</v>
      </c>
      <c r="G172" s="52">
        <v>2476</v>
      </c>
      <c r="H172" s="53">
        <v>45902</v>
      </c>
      <c r="I172" s="54">
        <v>10461.807999999999</v>
      </c>
      <c r="J172" s="55" t="s">
        <v>41</v>
      </c>
      <c r="K172" s="346" t="s">
        <v>95</v>
      </c>
      <c r="L172" s="336"/>
      <c r="M172" s="50" t="s">
        <v>96</v>
      </c>
      <c r="N172" s="26"/>
      <c r="O172" s="26"/>
      <c r="P172" s="26"/>
      <c r="Q172" s="26"/>
      <c r="R172" s="26"/>
      <c r="S172" s="26"/>
      <c r="T172" s="26"/>
      <c r="U172" s="26"/>
      <c r="V172" s="26"/>
      <c r="W172" s="26"/>
      <c r="X172" s="26"/>
      <c r="Y172" s="26"/>
      <c r="Z172" s="26"/>
    </row>
    <row r="173" spans="1:26" ht="14.25" customHeight="1" outlineLevel="1" x14ac:dyDescent="0.3">
      <c r="A173" s="57"/>
      <c r="B173" s="57"/>
      <c r="C173" s="58"/>
      <c r="D173" s="58"/>
      <c r="E173" s="57"/>
      <c r="F173" s="59"/>
      <c r="G173" s="60"/>
      <c r="H173" s="57"/>
      <c r="I173" s="61"/>
      <c r="J173" s="62"/>
      <c r="K173" s="63"/>
      <c r="L173" s="62"/>
      <c r="M173" s="62"/>
      <c r="N173" s="26"/>
      <c r="O173" s="26"/>
      <c r="P173" s="26"/>
      <c r="Q173" s="26"/>
      <c r="R173" s="26"/>
      <c r="S173" s="26"/>
      <c r="T173" s="26"/>
      <c r="U173" s="26"/>
      <c r="V173" s="26"/>
      <c r="W173" s="26"/>
      <c r="X173" s="26"/>
      <c r="Y173" s="26"/>
      <c r="Z173" s="26"/>
    </row>
    <row r="174" spans="1:26" ht="16.5" customHeight="1" outlineLevel="1" x14ac:dyDescent="0.3">
      <c r="A174" s="340" t="s">
        <v>132</v>
      </c>
      <c r="B174" s="336"/>
      <c r="C174" s="336"/>
      <c r="D174" s="336"/>
      <c r="E174" s="336"/>
      <c r="F174" s="336"/>
      <c r="G174" s="336"/>
      <c r="H174" s="337"/>
      <c r="I174" s="64">
        <f>SUM(I120:I172)</f>
        <v>33661428.840800002</v>
      </c>
      <c r="J174" s="65"/>
      <c r="K174" s="7"/>
      <c r="L174" s="41"/>
      <c r="M174" s="41"/>
      <c r="N174" s="45"/>
      <c r="O174" s="45"/>
      <c r="P174" s="45"/>
      <c r="Q174" s="45"/>
      <c r="R174" s="45"/>
      <c r="S174" s="45"/>
      <c r="T174" s="45"/>
      <c r="U174" s="45"/>
      <c r="V174" s="45"/>
      <c r="W174" s="45"/>
      <c r="X174" s="45"/>
      <c r="Y174" s="45"/>
      <c r="Z174" s="45"/>
    </row>
    <row r="175" spans="1:26" ht="16.5" customHeight="1" outlineLevel="1" x14ac:dyDescent="0.3">
      <c r="A175" s="21"/>
      <c r="B175" s="21"/>
      <c r="C175" s="22"/>
      <c r="D175" s="22"/>
      <c r="E175" s="21"/>
      <c r="F175" s="23"/>
      <c r="G175" s="24"/>
      <c r="H175" s="21"/>
      <c r="I175" s="25"/>
      <c r="J175" s="69"/>
      <c r="K175" s="79"/>
      <c r="L175" s="22"/>
      <c r="M175" s="22"/>
      <c r="N175" s="26"/>
      <c r="O175" s="26"/>
      <c r="P175" s="26"/>
      <c r="Q175" s="26"/>
      <c r="R175" s="26"/>
      <c r="S175" s="26"/>
      <c r="T175" s="26"/>
      <c r="U175" s="26"/>
      <c r="V175" s="26"/>
      <c r="W175" s="26"/>
      <c r="X175" s="26"/>
      <c r="Y175" s="26"/>
      <c r="Z175" s="26"/>
    </row>
    <row r="176" spans="1:26" ht="16.5" customHeight="1" outlineLevel="1" x14ac:dyDescent="0.3">
      <c r="A176" s="21"/>
      <c r="B176" s="21"/>
      <c r="C176" s="22"/>
      <c r="D176" s="22"/>
      <c r="E176" s="21"/>
      <c r="F176" s="23"/>
      <c r="G176" s="24"/>
      <c r="H176" s="21"/>
      <c r="I176" s="25"/>
      <c r="J176" s="22"/>
      <c r="K176" s="79"/>
      <c r="L176" s="22"/>
      <c r="M176" s="22"/>
      <c r="N176" s="26"/>
      <c r="O176" s="26"/>
      <c r="P176" s="26"/>
      <c r="Q176" s="26"/>
      <c r="R176" s="26"/>
      <c r="S176" s="26"/>
      <c r="T176" s="26"/>
      <c r="U176" s="26"/>
      <c r="V176" s="26"/>
      <c r="W176" s="26"/>
      <c r="X176" s="26"/>
      <c r="Y176" s="26"/>
      <c r="Z176" s="26"/>
    </row>
    <row r="177" spans="1:26" ht="16.5" customHeight="1" outlineLevel="1" x14ac:dyDescent="0.3">
      <c r="A177" s="38" t="s">
        <v>22</v>
      </c>
      <c r="B177" s="39" t="s">
        <v>203</v>
      </c>
      <c r="C177" s="40"/>
      <c r="D177" s="40"/>
      <c r="E177" s="38"/>
      <c r="F177" s="42"/>
      <c r="G177" s="39"/>
      <c r="H177" s="38"/>
      <c r="I177" s="43"/>
      <c r="J177" s="40"/>
      <c r="K177" s="38"/>
      <c r="L177" s="40"/>
      <c r="M177" s="40"/>
      <c r="N177" s="45"/>
      <c r="O177" s="45"/>
      <c r="P177" s="45"/>
      <c r="Q177" s="45"/>
      <c r="R177" s="45"/>
      <c r="S177" s="45"/>
      <c r="T177" s="45"/>
      <c r="U177" s="45"/>
      <c r="V177" s="45"/>
      <c r="W177" s="45"/>
      <c r="X177" s="45"/>
      <c r="Y177" s="45"/>
      <c r="Z177" s="45"/>
    </row>
    <row r="178" spans="1:26" ht="16.5" customHeight="1" outlineLevel="1" x14ac:dyDescent="0.3">
      <c r="A178" s="21"/>
      <c r="B178" s="21"/>
      <c r="C178" s="22"/>
      <c r="D178" s="22"/>
      <c r="E178" s="21"/>
      <c r="F178" s="23"/>
      <c r="G178" s="24"/>
      <c r="H178" s="21"/>
      <c r="I178" s="25"/>
      <c r="J178" s="22"/>
      <c r="K178" s="21"/>
      <c r="L178" s="22"/>
      <c r="M178" s="22"/>
      <c r="N178" s="26"/>
      <c r="O178" s="26"/>
      <c r="P178" s="26"/>
      <c r="Q178" s="26"/>
      <c r="R178" s="26"/>
      <c r="S178" s="26"/>
      <c r="T178" s="26"/>
      <c r="U178" s="26"/>
      <c r="V178" s="26"/>
      <c r="W178" s="26"/>
      <c r="X178" s="26"/>
      <c r="Y178" s="26"/>
      <c r="Z178" s="26"/>
    </row>
    <row r="179" spans="1:26" ht="16.5" customHeight="1" outlineLevel="1" x14ac:dyDescent="0.3">
      <c r="A179" s="341" t="s">
        <v>24</v>
      </c>
      <c r="B179" s="341" t="s">
        <v>25</v>
      </c>
      <c r="C179" s="338" t="s">
        <v>26</v>
      </c>
      <c r="D179" s="338" t="s">
        <v>27</v>
      </c>
      <c r="E179" s="335" t="s">
        <v>28</v>
      </c>
      <c r="F179" s="337"/>
      <c r="G179" s="335" t="s">
        <v>29</v>
      </c>
      <c r="H179" s="336"/>
      <c r="I179" s="337"/>
      <c r="J179" s="338" t="s">
        <v>30</v>
      </c>
      <c r="K179" s="335" t="s">
        <v>31</v>
      </c>
      <c r="L179" s="337"/>
      <c r="M179" s="338" t="s">
        <v>32</v>
      </c>
      <c r="N179" s="26"/>
      <c r="O179" s="26"/>
      <c r="P179" s="26"/>
      <c r="Q179" s="26"/>
      <c r="R179" s="26"/>
      <c r="S179" s="26"/>
      <c r="T179" s="26"/>
      <c r="U179" s="26"/>
      <c r="V179" s="26"/>
      <c r="W179" s="26"/>
      <c r="X179" s="26"/>
      <c r="Y179" s="26"/>
      <c r="Z179" s="26"/>
    </row>
    <row r="180" spans="1:26" ht="16.5" customHeight="1" outlineLevel="1" x14ac:dyDescent="0.3">
      <c r="A180" s="342"/>
      <c r="B180" s="342"/>
      <c r="C180" s="342"/>
      <c r="D180" s="342"/>
      <c r="E180" s="71" t="s">
        <v>33</v>
      </c>
      <c r="F180" s="72" t="s">
        <v>34</v>
      </c>
      <c r="G180" s="73" t="s">
        <v>33</v>
      </c>
      <c r="H180" s="71" t="s">
        <v>34</v>
      </c>
      <c r="I180" s="74" t="s">
        <v>35</v>
      </c>
      <c r="J180" s="342"/>
      <c r="K180" s="71" t="s">
        <v>33</v>
      </c>
      <c r="L180" s="117" t="s">
        <v>36</v>
      </c>
      <c r="M180" s="339"/>
      <c r="N180" s="26"/>
      <c r="O180" s="26"/>
      <c r="P180" s="26"/>
      <c r="Q180" s="26"/>
      <c r="R180" s="26"/>
      <c r="S180" s="26"/>
      <c r="T180" s="26"/>
      <c r="U180" s="26"/>
      <c r="V180" s="26"/>
      <c r="W180" s="26"/>
      <c r="X180" s="26"/>
      <c r="Y180" s="26"/>
      <c r="Z180" s="26"/>
    </row>
    <row r="181" spans="1:26" ht="26.4" customHeight="1" outlineLevel="1" x14ac:dyDescent="0.3">
      <c r="A181" s="49" t="s">
        <v>37</v>
      </c>
      <c r="B181" s="49">
        <v>1</v>
      </c>
      <c r="C181" s="105" t="s">
        <v>204</v>
      </c>
      <c r="D181" s="50" t="s">
        <v>135</v>
      </c>
      <c r="E181" s="49">
        <v>1085340</v>
      </c>
      <c r="F181" s="51">
        <v>45758</v>
      </c>
      <c r="G181" s="52">
        <v>2427</v>
      </c>
      <c r="H181" s="53">
        <v>45741</v>
      </c>
      <c r="I181" s="54">
        <v>896147.56</v>
      </c>
      <c r="J181" s="50" t="s">
        <v>45</v>
      </c>
      <c r="K181" s="49">
        <v>6791</v>
      </c>
      <c r="L181" s="50" t="s">
        <v>45</v>
      </c>
      <c r="M181" s="50" t="s">
        <v>205</v>
      </c>
      <c r="N181" s="26"/>
      <c r="O181" s="26"/>
      <c r="P181" s="26"/>
      <c r="Q181" s="26"/>
      <c r="R181" s="26"/>
      <c r="S181" s="26"/>
      <c r="T181" s="26"/>
      <c r="U181" s="26"/>
      <c r="V181" s="26"/>
      <c r="W181" s="26"/>
      <c r="X181" s="26"/>
      <c r="Y181" s="26"/>
      <c r="Z181" s="26"/>
    </row>
    <row r="182" spans="1:26" ht="26.4" customHeight="1" outlineLevel="1" x14ac:dyDescent="0.3">
      <c r="A182" s="49" t="s">
        <v>37</v>
      </c>
      <c r="B182" s="49">
        <v>1</v>
      </c>
      <c r="C182" s="50" t="s">
        <v>206</v>
      </c>
      <c r="D182" s="50" t="s">
        <v>135</v>
      </c>
      <c r="E182" s="49">
        <v>1137316</v>
      </c>
      <c r="F182" s="51">
        <v>45846</v>
      </c>
      <c r="G182" s="105">
        <v>2445</v>
      </c>
      <c r="H182" s="53">
        <v>45807</v>
      </c>
      <c r="I182" s="54">
        <v>297832.90000000002</v>
      </c>
      <c r="J182" s="50" t="s">
        <v>45</v>
      </c>
      <c r="K182" s="363">
        <v>6791</v>
      </c>
      <c r="L182" s="50" t="s">
        <v>517</v>
      </c>
      <c r="M182" s="113" t="s">
        <v>521</v>
      </c>
      <c r="N182" s="26"/>
      <c r="O182" s="26"/>
      <c r="P182" s="26"/>
      <c r="Q182" s="26"/>
      <c r="R182" s="26"/>
      <c r="S182" s="26"/>
      <c r="T182" s="26"/>
      <c r="U182" s="26"/>
      <c r="V182" s="26"/>
      <c r="W182" s="26"/>
      <c r="X182" s="26"/>
      <c r="Y182" s="26"/>
      <c r="Z182" s="26"/>
    </row>
    <row r="183" spans="1:26" ht="26.4" customHeight="1" outlineLevel="1" x14ac:dyDescent="0.3">
      <c r="A183" s="49" t="s">
        <v>37</v>
      </c>
      <c r="B183" s="49">
        <v>1</v>
      </c>
      <c r="C183" s="50" t="s">
        <v>207</v>
      </c>
      <c r="D183" s="50" t="s">
        <v>135</v>
      </c>
      <c r="E183" s="49">
        <v>1137316</v>
      </c>
      <c r="F183" s="51">
        <v>45846</v>
      </c>
      <c r="G183" s="105">
        <v>2432</v>
      </c>
      <c r="H183" s="53">
        <v>45769</v>
      </c>
      <c r="I183" s="54">
        <v>598314.66</v>
      </c>
      <c r="J183" s="50" t="s">
        <v>45</v>
      </c>
      <c r="K183" s="49">
        <v>6791</v>
      </c>
      <c r="L183" s="50" t="s">
        <v>45</v>
      </c>
      <c r="M183" s="50"/>
      <c r="N183" s="26"/>
      <c r="O183" s="26"/>
      <c r="P183" s="26"/>
      <c r="Q183" s="26"/>
      <c r="R183" s="26"/>
      <c r="S183" s="26"/>
      <c r="T183" s="26"/>
      <c r="U183" s="26"/>
      <c r="V183" s="26"/>
      <c r="W183" s="26"/>
      <c r="X183" s="26"/>
      <c r="Y183" s="26"/>
      <c r="Z183" s="26"/>
    </row>
    <row r="184" spans="1:26" ht="26.4" customHeight="1" outlineLevel="1" x14ac:dyDescent="0.3">
      <c r="A184" s="49" t="s">
        <v>37</v>
      </c>
      <c r="B184" s="49">
        <v>1</v>
      </c>
      <c r="C184" s="50" t="s">
        <v>208</v>
      </c>
      <c r="D184" s="50" t="s">
        <v>209</v>
      </c>
      <c r="E184" s="49">
        <v>1279010</v>
      </c>
      <c r="F184" s="51">
        <v>46020</v>
      </c>
      <c r="G184" s="105" t="s">
        <v>193</v>
      </c>
      <c r="H184" s="49"/>
      <c r="I184" s="54">
        <v>1483338.4</v>
      </c>
      <c r="J184" s="105" t="s">
        <v>49</v>
      </c>
      <c r="K184" s="111" t="s">
        <v>463</v>
      </c>
      <c r="L184" s="105" t="s">
        <v>49</v>
      </c>
      <c r="M184" s="119"/>
      <c r="N184" s="99"/>
      <c r="O184" s="99"/>
      <c r="P184" s="99"/>
      <c r="Q184" s="99"/>
      <c r="R184" s="99"/>
      <c r="S184" s="99"/>
      <c r="T184" s="99"/>
      <c r="U184" s="99"/>
      <c r="V184" s="99"/>
      <c r="W184" s="99"/>
      <c r="X184" s="99"/>
      <c r="Y184" s="99"/>
      <c r="Z184" s="99"/>
    </row>
    <row r="185" spans="1:26" ht="26.4" customHeight="1" outlineLevel="1" x14ac:dyDescent="0.3">
      <c r="A185" s="49" t="s">
        <v>37</v>
      </c>
      <c r="B185" s="49">
        <v>6</v>
      </c>
      <c r="C185" s="50" t="s">
        <v>210</v>
      </c>
      <c r="D185" s="50" t="s">
        <v>211</v>
      </c>
      <c r="E185" s="49">
        <v>1260301</v>
      </c>
      <c r="F185" s="51">
        <v>45999</v>
      </c>
      <c r="G185" s="52">
        <v>393</v>
      </c>
      <c r="H185" s="53">
        <v>45980</v>
      </c>
      <c r="I185" s="54">
        <v>70992</v>
      </c>
      <c r="J185" s="105" t="s">
        <v>49</v>
      </c>
      <c r="K185" s="49">
        <v>6902</v>
      </c>
      <c r="L185" s="105" t="s">
        <v>49</v>
      </c>
      <c r="M185" s="50"/>
      <c r="N185" s="26"/>
      <c r="O185" s="26"/>
      <c r="P185" s="26"/>
      <c r="Q185" s="26"/>
      <c r="R185" s="26"/>
      <c r="S185" s="26"/>
      <c r="T185" s="26"/>
      <c r="U185" s="26"/>
      <c r="V185" s="26"/>
      <c r="W185" s="26"/>
      <c r="X185" s="26"/>
      <c r="Y185" s="26"/>
      <c r="Z185" s="26"/>
    </row>
    <row r="186" spans="1:26" ht="26.4" customHeight="1" outlineLevel="1" x14ac:dyDescent="0.3">
      <c r="A186" s="49" t="s">
        <v>37</v>
      </c>
      <c r="B186" s="49">
        <v>1</v>
      </c>
      <c r="C186" s="50" t="s">
        <v>212</v>
      </c>
      <c r="D186" s="50" t="s">
        <v>211</v>
      </c>
      <c r="E186" s="49">
        <v>1260301</v>
      </c>
      <c r="F186" s="51">
        <v>45999</v>
      </c>
      <c r="G186" s="52">
        <v>393</v>
      </c>
      <c r="H186" s="53">
        <v>45980</v>
      </c>
      <c r="I186" s="54">
        <v>41760</v>
      </c>
      <c r="J186" s="105" t="s">
        <v>49</v>
      </c>
      <c r="K186" s="49">
        <v>6902</v>
      </c>
      <c r="L186" s="105" t="s">
        <v>49</v>
      </c>
      <c r="M186" s="50"/>
      <c r="N186" s="26"/>
      <c r="O186" s="26"/>
      <c r="P186" s="26"/>
      <c r="Q186" s="26"/>
      <c r="R186" s="26"/>
      <c r="S186" s="26"/>
      <c r="T186" s="26"/>
      <c r="U186" s="26"/>
      <c r="V186" s="26"/>
      <c r="W186" s="26"/>
      <c r="X186" s="26"/>
      <c r="Y186" s="26"/>
      <c r="Z186" s="26"/>
    </row>
    <row r="187" spans="1:26" ht="26.4" customHeight="1" outlineLevel="1" x14ac:dyDescent="0.3">
      <c r="A187" s="49" t="s">
        <v>37</v>
      </c>
      <c r="B187" s="49">
        <v>1</v>
      </c>
      <c r="C187" s="50" t="s">
        <v>213</v>
      </c>
      <c r="D187" s="50" t="s">
        <v>211</v>
      </c>
      <c r="E187" s="49">
        <v>1260301</v>
      </c>
      <c r="F187" s="51">
        <v>45999</v>
      </c>
      <c r="G187" s="52">
        <v>393</v>
      </c>
      <c r="H187" s="53">
        <v>45980</v>
      </c>
      <c r="I187" s="54">
        <v>12992</v>
      </c>
      <c r="J187" s="105" t="s">
        <v>49</v>
      </c>
      <c r="K187" s="49">
        <v>6902</v>
      </c>
      <c r="L187" s="105" t="s">
        <v>49</v>
      </c>
      <c r="M187" s="50"/>
      <c r="N187" s="26"/>
      <c r="O187" s="26"/>
      <c r="P187" s="26"/>
      <c r="Q187" s="26"/>
      <c r="R187" s="26"/>
      <c r="S187" s="26"/>
      <c r="T187" s="26"/>
      <c r="U187" s="26"/>
      <c r="V187" s="26"/>
      <c r="W187" s="26"/>
      <c r="X187" s="26"/>
      <c r="Y187" s="26"/>
      <c r="Z187" s="26"/>
    </row>
    <row r="188" spans="1:26" ht="26.4" customHeight="1" outlineLevel="1" x14ac:dyDescent="0.3">
      <c r="A188" s="49" t="s">
        <v>37</v>
      </c>
      <c r="B188" s="49">
        <v>10</v>
      </c>
      <c r="C188" s="50" t="s">
        <v>214</v>
      </c>
      <c r="D188" s="50" t="s">
        <v>211</v>
      </c>
      <c r="E188" s="49">
        <v>1260301</v>
      </c>
      <c r="F188" s="51">
        <v>45999</v>
      </c>
      <c r="G188" s="52">
        <v>393</v>
      </c>
      <c r="H188" s="53">
        <v>45980</v>
      </c>
      <c r="I188" s="54">
        <v>89320</v>
      </c>
      <c r="J188" s="105" t="s">
        <v>49</v>
      </c>
      <c r="K188" s="49">
        <v>6902</v>
      </c>
      <c r="L188" s="105" t="s">
        <v>49</v>
      </c>
      <c r="M188" s="50"/>
      <c r="N188" s="26"/>
      <c r="O188" s="26"/>
      <c r="P188" s="26"/>
      <c r="Q188" s="26"/>
      <c r="R188" s="26"/>
      <c r="S188" s="26"/>
      <c r="T188" s="26"/>
      <c r="U188" s="26"/>
      <c r="V188" s="26"/>
      <c r="W188" s="26"/>
      <c r="X188" s="26"/>
      <c r="Y188" s="26"/>
      <c r="Z188" s="26"/>
    </row>
    <row r="189" spans="1:26" ht="26.4" customHeight="1" outlineLevel="1" x14ac:dyDescent="0.3">
      <c r="A189" s="49" t="s">
        <v>37</v>
      </c>
      <c r="B189" s="49">
        <v>1</v>
      </c>
      <c r="C189" s="50" t="s">
        <v>215</v>
      </c>
      <c r="D189" s="50" t="s">
        <v>211</v>
      </c>
      <c r="E189" s="49">
        <v>1260301</v>
      </c>
      <c r="F189" s="51">
        <v>45999</v>
      </c>
      <c r="G189" s="52">
        <v>393</v>
      </c>
      <c r="H189" s="53">
        <v>45980</v>
      </c>
      <c r="I189" s="54">
        <v>22620</v>
      </c>
      <c r="J189" s="105" t="s">
        <v>49</v>
      </c>
      <c r="K189" s="49">
        <v>6902</v>
      </c>
      <c r="L189" s="105" t="s">
        <v>49</v>
      </c>
      <c r="M189" s="50"/>
      <c r="N189" s="26"/>
      <c r="O189" s="26"/>
      <c r="P189" s="26"/>
      <c r="Q189" s="26"/>
      <c r="R189" s="26"/>
      <c r="S189" s="26"/>
      <c r="T189" s="26"/>
      <c r="U189" s="26"/>
      <c r="V189" s="26"/>
      <c r="W189" s="26"/>
      <c r="X189" s="26"/>
      <c r="Y189" s="26"/>
      <c r="Z189" s="26"/>
    </row>
    <row r="190" spans="1:26" ht="26.4" customHeight="1" outlineLevel="1" x14ac:dyDescent="0.3">
      <c r="A190" s="49" t="s">
        <v>37</v>
      </c>
      <c r="B190" s="49">
        <v>2</v>
      </c>
      <c r="C190" s="50" t="s">
        <v>216</v>
      </c>
      <c r="D190" s="50" t="s">
        <v>211</v>
      </c>
      <c r="E190" s="49">
        <v>1260301</v>
      </c>
      <c r="F190" s="51">
        <v>45999</v>
      </c>
      <c r="G190" s="52">
        <v>393</v>
      </c>
      <c r="H190" s="53">
        <v>45980</v>
      </c>
      <c r="I190" s="54">
        <v>31320</v>
      </c>
      <c r="J190" s="105" t="s">
        <v>49</v>
      </c>
      <c r="K190" s="49">
        <v>6902</v>
      </c>
      <c r="L190" s="105" t="s">
        <v>49</v>
      </c>
      <c r="M190" s="50"/>
      <c r="N190" s="26"/>
      <c r="O190" s="26"/>
      <c r="P190" s="26"/>
      <c r="Q190" s="26"/>
      <c r="R190" s="26"/>
      <c r="S190" s="26"/>
      <c r="T190" s="26"/>
      <c r="U190" s="26"/>
      <c r="V190" s="26"/>
      <c r="W190" s="26"/>
      <c r="X190" s="26"/>
      <c r="Y190" s="26"/>
      <c r="Z190" s="26"/>
    </row>
    <row r="191" spans="1:26" ht="26.4" customHeight="1" outlineLevel="1" x14ac:dyDescent="0.3">
      <c r="A191" s="49" t="s">
        <v>37</v>
      </c>
      <c r="B191" s="49">
        <v>2</v>
      </c>
      <c r="C191" s="50" t="s">
        <v>217</v>
      </c>
      <c r="D191" s="50" t="s">
        <v>211</v>
      </c>
      <c r="E191" s="49">
        <v>1260301</v>
      </c>
      <c r="F191" s="51">
        <v>45999</v>
      </c>
      <c r="G191" s="52">
        <v>393</v>
      </c>
      <c r="H191" s="53">
        <v>45980</v>
      </c>
      <c r="I191" s="54">
        <v>27283.200000000001</v>
      </c>
      <c r="J191" s="105" t="s">
        <v>49</v>
      </c>
      <c r="K191" s="49">
        <v>6902</v>
      </c>
      <c r="L191" s="105" t="s">
        <v>49</v>
      </c>
      <c r="M191" s="50"/>
      <c r="N191" s="26"/>
      <c r="O191" s="26"/>
      <c r="P191" s="26"/>
      <c r="Q191" s="26"/>
      <c r="R191" s="26"/>
      <c r="S191" s="26"/>
      <c r="T191" s="26"/>
      <c r="U191" s="26"/>
      <c r="V191" s="26"/>
      <c r="W191" s="26"/>
      <c r="X191" s="26"/>
      <c r="Y191" s="26"/>
      <c r="Z191" s="26"/>
    </row>
    <row r="192" spans="1:26" ht="26.4" customHeight="1" outlineLevel="1" x14ac:dyDescent="0.3">
      <c r="A192" s="49" t="s">
        <v>37</v>
      </c>
      <c r="B192" s="49">
        <v>1</v>
      </c>
      <c r="C192" s="50" t="s">
        <v>218</v>
      </c>
      <c r="D192" s="50" t="s">
        <v>211</v>
      </c>
      <c r="E192" s="49">
        <v>1260301</v>
      </c>
      <c r="F192" s="51">
        <v>45999</v>
      </c>
      <c r="G192" s="52">
        <v>393</v>
      </c>
      <c r="H192" s="53">
        <v>45980</v>
      </c>
      <c r="I192" s="54">
        <v>29232</v>
      </c>
      <c r="J192" s="105" t="s">
        <v>49</v>
      </c>
      <c r="K192" s="49">
        <v>6902</v>
      </c>
      <c r="L192" s="105" t="s">
        <v>49</v>
      </c>
      <c r="M192" s="50"/>
      <c r="N192" s="26"/>
      <c r="O192" s="26"/>
      <c r="P192" s="26"/>
      <c r="Q192" s="26"/>
      <c r="R192" s="26"/>
      <c r="S192" s="26"/>
      <c r="T192" s="26"/>
      <c r="U192" s="26"/>
      <c r="V192" s="26"/>
      <c r="W192" s="26"/>
      <c r="X192" s="26"/>
      <c r="Y192" s="26"/>
      <c r="Z192" s="26"/>
    </row>
    <row r="193" spans="1:26" ht="26.4" customHeight="1" outlineLevel="1" x14ac:dyDescent="0.3">
      <c r="A193" s="49" t="s">
        <v>37</v>
      </c>
      <c r="B193" s="49">
        <v>1</v>
      </c>
      <c r="C193" s="50" t="s">
        <v>219</v>
      </c>
      <c r="D193" s="50" t="s">
        <v>211</v>
      </c>
      <c r="E193" s="49">
        <v>1260305</v>
      </c>
      <c r="F193" s="51">
        <v>45999</v>
      </c>
      <c r="G193" s="52">
        <v>396</v>
      </c>
      <c r="H193" s="49"/>
      <c r="I193" s="54">
        <v>91524</v>
      </c>
      <c r="J193" s="105" t="s">
        <v>49</v>
      </c>
      <c r="K193" s="49">
        <v>6903</v>
      </c>
      <c r="L193" s="105" t="s">
        <v>49</v>
      </c>
      <c r="M193" s="50"/>
      <c r="N193" s="26"/>
      <c r="O193" s="26"/>
      <c r="P193" s="26"/>
      <c r="Q193" s="26"/>
      <c r="R193" s="26"/>
      <c r="S193" s="26"/>
      <c r="T193" s="26"/>
      <c r="U193" s="26"/>
      <c r="V193" s="26"/>
      <c r="W193" s="26"/>
      <c r="X193" s="26"/>
      <c r="Y193" s="26"/>
      <c r="Z193" s="26"/>
    </row>
    <row r="194" spans="1:26" ht="26.4" customHeight="1" outlineLevel="1" x14ac:dyDescent="0.3">
      <c r="A194" s="49" t="s">
        <v>37</v>
      </c>
      <c r="B194" s="49">
        <v>1</v>
      </c>
      <c r="C194" s="50" t="s">
        <v>220</v>
      </c>
      <c r="D194" s="50" t="s">
        <v>211</v>
      </c>
      <c r="E194" s="49">
        <v>1260305</v>
      </c>
      <c r="F194" s="51">
        <v>45999</v>
      </c>
      <c r="G194" s="52">
        <v>396</v>
      </c>
      <c r="H194" s="49"/>
      <c r="I194" s="54">
        <v>8932</v>
      </c>
      <c r="J194" s="105" t="s">
        <v>49</v>
      </c>
      <c r="K194" s="49">
        <v>6903</v>
      </c>
      <c r="L194" s="105" t="s">
        <v>49</v>
      </c>
      <c r="M194" s="50"/>
      <c r="N194" s="26"/>
      <c r="O194" s="26"/>
      <c r="P194" s="26"/>
      <c r="Q194" s="26"/>
      <c r="R194" s="26"/>
      <c r="S194" s="26"/>
      <c r="T194" s="26"/>
      <c r="U194" s="26"/>
      <c r="V194" s="26"/>
      <c r="W194" s="26"/>
      <c r="X194" s="26"/>
      <c r="Y194" s="26"/>
      <c r="Z194" s="26"/>
    </row>
    <row r="195" spans="1:26" ht="26.4" customHeight="1" outlineLevel="1" x14ac:dyDescent="0.3">
      <c r="A195" s="49" t="s">
        <v>37</v>
      </c>
      <c r="B195" s="49">
        <v>1</v>
      </c>
      <c r="C195" s="50" t="s">
        <v>221</v>
      </c>
      <c r="D195" s="50" t="s">
        <v>190</v>
      </c>
      <c r="E195" s="49">
        <v>1277007</v>
      </c>
      <c r="F195" s="51">
        <v>46013</v>
      </c>
      <c r="G195" s="52">
        <v>54914</v>
      </c>
      <c r="H195" s="53">
        <v>46008</v>
      </c>
      <c r="I195" s="54">
        <v>15233.12</v>
      </c>
      <c r="J195" s="113" t="s">
        <v>514</v>
      </c>
      <c r="K195" s="111" t="s">
        <v>463</v>
      </c>
      <c r="L195" s="113" t="s">
        <v>514</v>
      </c>
      <c r="M195" s="50"/>
      <c r="N195" s="26"/>
      <c r="O195" s="26"/>
      <c r="P195" s="26"/>
      <c r="Q195" s="26"/>
      <c r="R195" s="26"/>
      <c r="S195" s="26"/>
      <c r="T195" s="26"/>
      <c r="U195" s="26"/>
      <c r="V195" s="26"/>
      <c r="W195" s="26"/>
      <c r="X195" s="26"/>
      <c r="Y195" s="26"/>
      <c r="Z195" s="26"/>
    </row>
    <row r="196" spans="1:26" ht="26.4" customHeight="1" outlineLevel="1" x14ac:dyDescent="0.3">
      <c r="A196" s="49" t="s">
        <v>37</v>
      </c>
      <c r="B196" s="49">
        <v>1</v>
      </c>
      <c r="C196" s="50" t="s">
        <v>222</v>
      </c>
      <c r="D196" s="50" t="s">
        <v>190</v>
      </c>
      <c r="E196" s="49">
        <v>1278647</v>
      </c>
      <c r="F196" s="51">
        <v>46020</v>
      </c>
      <c r="G196" s="52">
        <v>54768</v>
      </c>
      <c r="H196" s="53">
        <v>46000</v>
      </c>
      <c r="I196" s="54">
        <v>4789.6400000000003</v>
      </c>
      <c r="J196" s="105" t="s">
        <v>49</v>
      </c>
      <c r="K196" s="111" t="s">
        <v>463</v>
      </c>
      <c r="L196" s="105" t="s">
        <v>49</v>
      </c>
      <c r="M196" s="50"/>
      <c r="N196" s="26"/>
      <c r="O196" s="26"/>
      <c r="P196" s="26"/>
      <c r="Q196" s="26"/>
      <c r="R196" s="26"/>
      <c r="S196" s="26"/>
      <c r="T196" s="26"/>
      <c r="U196" s="26"/>
      <c r="V196" s="26"/>
      <c r="W196" s="26"/>
      <c r="X196" s="26"/>
      <c r="Y196" s="26"/>
      <c r="Z196" s="26"/>
    </row>
    <row r="197" spans="1:26" ht="26.4" customHeight="1" outlineLevel="1" x14ac:dyDescent="0.3">
      <c r="A197" s="49" t="s">
        <v>91</v>
      </c>
      <c r="B197" s="49">
        <v>1</v>
      </c>
      <c r="C197" s="50" t="s">
        <v>208</v>
      </c>
      <c r="D197" s="50" t="s">
        <v>223</v>
      </c>
      <c r="E197" s="49">
        <v>1279010</v>
      </c>
      <c r="F197" s="51">
        <v>46020</v>
      </c>
      <c r="G197" s="52" t="s">
        <v>224</v>
      </c>
      <c r="H197" s="49"/>
      <c r="I197" s="54">
        <v>6892.72</v>
      </c>
      <c r="J197" s="105" t="s">
        <v>49</v>
      </c>
      <c r="K197" s="346" t="s">
        <v>95</v>
      </c>
      <c r="L197" s="336"/>
      <c r="M197" s="50" t="s">
        <v>96</v>
      </c>
      <c r="N197" s="26"/>
      <c r="O197" s="26"/>
      <c r="P197" s="26"/>
      <c r="Q197" s="26"/>
      <c r="R197" s="26"/>
      <c r="S197" s="26"/>
      <c r="T197" s="26"/>
      <c r="U197" s="26"/>
      <c r="V197" s="26"/>
      <c r="W197" s="26"/>
      <c r="X197" s="26"/>
      <c r="Y197" s="26"/>
      <c r="Z197" s="26"/>
    </row>
    <row r="198" spans="1:26" ht="26.4" customHeight="1" outlineLevel="1" x14ac:dyDescent="0.3">
      <c r="A198" s="49" t="s">
        <v>91</v>
      </c>
      <c r="B198" s="49">
        <v>2</v>
      </c>
      <c r="C198" s="50" t="s">
        <v>225</v>
      </c>
      <c r="D198" s="50" t="s">
        <v>211</v>
      </c>
      <c r="E198" s="49">
        <v>1260301</v>
      </c>
      <c r="F198" s="51">
        <v>45999</v>
      </c>
      <c r="G198" s="52">
        <v>393</v>
      </c>
      <c r="H198" s="53">
        <v>45980</v>
      </c>
      <c r="I198" s="54">
        <v>2111.1999999999998</v>
      </c>
      <c r="J198" s="105" t="s">
        <v>49</v>
      </c>
      <c r="K198" s="346" t="s">
        <v>95</v>
      </c>
      <c r="L198" s="336"/>
      <c r="M198" s="50" t="s">
        <v>96</v>
      </c>
      <c r="N198" s="26"/>
      <c r="O198" s="26"/>
      <c r="P198" s="26"/>
      <c r="Q198" s="26"/>
      <c r="R198" s="26"/>
      <c r="S198" s="26"/>
      <c r="T198" s="26"/>
      <c r="U198" s="26"/>
      <c r="V198" s="26"/>
      <c r="W198" s="26"/>
      <c r="X198" s="26"/>
      <c r="Y198" s="26"/>
      <c r="Z198" s="26"/>
    </row>
    <row r="199" spans="1:26" ht="26.4" customHeight="1" outlineLevel="1" x14ac:dyDescent="0.3">
      <c r="A199" s="49" t="s">
        <v>91</v>
      </c>
      <c r="B199" s="49">
        <v>20</v>
      </c>
      <c r="C199" s="50" t="s">
        <v>226</v>
      </c>
      <c r="D199" s="50" t="s">
        <v>211</v>
      </c>
      <c r="E199" s="49">
        <v>1260301</v>
      </c>
      <c r="F199" s="51">
        <v>45999</v>
      </c>
      <c r="G199" s="52">
        <v>393</v>
      </c>
      <c r="H199" s="53">
        <v>45980</v>
      </c>
      <c r="I199" s="54">
        <v>19488</v>
      </c>
      <c r="J199" s="105" t="s">
        <v>49</v>
      </c>
      <c r="K199" s="346" t="s">
        <v>95</v>
      </c>
      <c r="L199" s="336"/>
      <c r="M199" s="50" t="s">
        <v>96</v>
      </c>
      <c r="N199" s="26"/>
      <c r="O199" s="26"/>
      <c r="P199" s="26"/>
      <c r="Q199" s="26"/>
      <c r="R199" s="26"/>
      <c r="S199" s="26"/>
      <c r="T199" s="26"/>
      <c r="U199" s="26"/>
      <c r="V199" s="26"/>
      <c r="W199" s="26"/>
      <c r="X199" s="26"/>
      <c r="Y199" s="26"/>
      <c r="Z199" s="26"/>
    </row>
    <row r="200" spans="1:26" ht="26.4" customHeight="1" outlineLevel="1" x14ac:dyDescent="0.3">
      <c r="A200" s="49" t="s">
        <v>91</v>
      </c>
      <c r="B200" s="49">
        <v>20</v>
      </c>
      <c r="C200" s="50" t="s">
        <v>227</v>
      </c>
      <c r="D200" s="50" t="s">
        <v>211</v>
      </c>
      <c r="E200" s="49">
        <v>1260301</v>
      </c>
      <c r="F200" s="51">
        <v>45999</v>
      </c>
      <c r="G200" s="52">
        <v>393</v>
      </c>
      <c r="H200" s="53">
        <v>45980</v>
      </c>
      <c r="I200" s="54">
        <v>36656</v>
      </c>
      <c r="J200" s="105" t="s">
        <v>49</v>
      </c>
      <c r="K200" s="346" t="s">
        <v>95</v>
      </c>
      <c r="L200" s="336"/>
      <c r="M200" s="50" t="s">
        <v>96</v>
      </c>
      <c r="N200" s="26"/>
      <c r="O200" s="26"/>
      <c r="P200" s="26"/>
      <c r="Q200" s="26"/>
      <c r="R200" s="26"/>
      <c r="S200" s="26"/>
      <c r="T200" s="26"/>
      <c r="U200" s="26"/>
      <c r="V200" s="26"/>
      <c r="W200" s="26"/>
      <c r="X200" s="26"/>
      <c r="Y200" s="26"/>
      <c r="Z200" s="26"/>
    </row>
    <row r="201" spans="1:26" ht="26.4" customHeight="1" outlineLevel="1" x14ac:dyDescent="0.3">
      <c r="A201" s="49" t="s">
        <v>91</v>
      </c>
      <c r="B201" s="49">
        <v>1</v>
      </c>
      <c r="C201" s="50" t="s">
        <v>228</v>
      </c>
      <c r="D201" s="50" t="s">
        <v>211</v>
      </c>
      <c r="E201" s="49">
        <v>1260301</v>
      </c>
      <c r="F201" s="51">
        <v>45999</v>
      </c>
      <c r="G201" s="52">
        <v>393</v>
      </c>
      <c r="H201" s="53">
        <v>45980</v>
      </c>
      <c r="I201" s="54">
        <v>3364</v>
      </c>
      <c r="J201" s="105" t="s">
        <v>49</v>
      </c>
      <c r="K201" s="346" t="s">
        <v>95</v>
      </c>
      <c r="L201" s="336"/>
      <c r="M201" s="50" t="s">
        <v>96</v>
      </c>
      <c r="N201" s="26"/>
      <c r="O201" s="26"/>
      <c r="P201" s="26"/>
      <c r="Q201" s="26"/>
      <c r="R201" s="26"/>
      <c r="S201" s="26"/>
      <c r="T201" s="26"/>
      <c r="U201" s="26"/>
      <c r="V201" s="26"/>
      <c r="W201" s="26"/>
      <c r="X201" s="26"/>
      <c r="Y201" s="26"/>
      <c r="Z201" s="26"/>
    </row>
    <row r="202" spans="1:26" ht="14.25" customHeight="1" outlineLevel="1" x14ac:dyDescent="0.3">
      <c r="A202" s="57"/>
      <c r="B202" s="57"/>
      <c r="C202" s="58"/>
      <c r="D202" s="58"/>
      <c r="E202" s="57"/>
      <c r="F202" s="59"/>
      <c r="G202" s="60"/>
      <c r="H202" s="57"/>
      <c r="I202" s="61"/>
      <c r="J202" s="62"/>
      <c r="K202" s="63"/>
      <c r="L202" s="62"/>
      <c r="M202" s="62"/>
      <c r="N202" s="26"/>
      <c r="O202" s="26"/>
      <c r="P202" s="26"/>
      <c r="Q202" s="26"/>
      <c r="R202" s="26"/>
      <c r="S202" s="26"/>
      <c r="T202" s="26"/>
      <c r="U202" s="26"/>
      <c r="V202" s="26"/>
      <c r="W202" s="26"/>
      <c r="X202" s="26"/>
      <c r="Y202" s="26"/>
      <c r="Z202" s="26"/>
    </row>
    <row r="203" spans="1:26" ht="16.5" customHeight="1" outlineLevel="1" x14ac:dyDescent="0.3">
      <c r="A203" s="340" t="s">
        <v>132</v>
      </c>
      <c r="B203" s="336"/>
      <c r="C203" s="336"/>
      <c r="D203" s="336"/>
      <c r="E203" s="336"/>
      <c r="F203" s="336"/>
      <c r="G203" s="336"/>
      <c r="H203" s="337"/>
      <c r="I203" s="64">
        <f>SUM(I181:I202)</f>
        <v>3790143.4000000008</v>
      </c>
      <c r="J203" s="65"/>
      <c r="K203" s="7"/>
      <c r="L203" s="41"/>
      <c r="M203" s="41"/>
      <c r="N203" s="45"/>
      <c r="O203" s="45"/>
      <c r="P203" s="45"/>
      <c r="Q203" s="45"/>
      <c r="R203" s="45"/>
      <c r="S203" s="45"/>
      <c r="T203" s="45"/>
      <c r="U203" s="45"/>
      <c r="V203" s="45"/>
      <c r="W203" s="45"/>
      <c r="X203" s="45"/>
      <c r="Y203" s="45"/>
      <c r="Z203" s="45"/>
    </row>
    <row r="204" spans="1:26" ht="16.5" customHeight="1" x14ac:dyDescent="0.3">
      <c r="A204" s="21"/>
      <c r="B204" s="21"/>
      <c r="C204" s="22"/>
      <c r="D204" s="22"/>
      <c r="E204" s="21"/>
      <c r="F204" s="23"/>
      <c r="G204" s="24"/>
      <c r="H204" s="21"/>
      <c r="I204" s="25"/>
      <c r="J204" s="66"/>
      <c r="K204" s="21"/>
      <c r="L204" s="22"/>
      <c r="M204" s="22"/>
      <c r="N204" s="26"/>
      <c r="O204" s="26"/>
      <c r="P204" s="26"/>
      <c r="Q204" s="26"/>
      <c r="R204" s="26"/>
      <c r="S204" s="26"/>
      <c r="T204" s="26"/>
      <c r="U204" s="26"/>
      <c r="V204" s="26"/>
      <c r="W204" s="26"/>
      <c r="X204" s="26"/>
      <c r="Y204" s="26"/>
      <c r="Z204" s="26"/>
    </row>
    <row r="205" spans="1:26" ht="27" customHeight="1" x14ac:dyDescent="0.3">
      <c r="A205" s="80"/>
      <c r="B205" s="80"/>
      <c r="C205" s="343" t="s">
        <v>229</v>
      </c>
      <c r="D205" s="344"/>
      <c r="E205" s="344"/>
      <c r="F205" s="344"/>
      <c r="G205" s="344"/>
      <c r="H205" s="345"/>
      <c r="I205" s="81">
        <f>+I92+I101+I113+I174+I203</f>
        <v>44827312.640799999</v>
      </c>
      <c r="J205" s="66"/>
      <c r="K205" s="21"/>
      <c r="L205" s="22"/>
      <c r="M205" s="22"/>
      <c r="N205" s="26"/>
      <c r="O205" s="26"/>
      <c r="P205" s="26"/>
      <c r="Q205" s="26"/>
      <c r="R205" s="26"/>
      <c r="S205" s="26"/>
      <c r="T205" s="26"/>
      <c r="U205" s="26"/>
      <c r="V205" s="26"/>
      <c r="W205" s="26"/>
      <c r="X205" s="26"/>
      <c r="Y205" s="26"/>
      <c r="Z205" s="26"/>
    </row>
    <row r="206" spans="1:26" ht="12" customHeight="1" x14ac:dyDescent="0.3">
      <c r="A206" s="21"/>
      <c r="B206" s="21"/>
      <c r="C206" s="77"/>
      <c r="D206" s="77"/>
      <c r="E206" s="7"/>
      <c r="F206" s="82"/>
      <c r="G206" s="27"/>
      <c r="H206" s="7"/>
      <c r="I206" s="78"/>
      <c r="J206" s="66"/>
      <c r="K206" s="21"/>
      <c r="L206" s="69"/>
      <c r="M206" s="22"/>
      <c r="N206" s="26"/>
      <c r="O206" s="26"/>
      <c r="P206" s="26"/>
      <c r="Q206" s="26"/>
      <c r="R206" s="26"/>
      <c r="S206" s="26"/>
      <c r="T206" s="26"/>
      <c r="U206" s="26"/>
      <c r="V206" s="26"/>
      <c r="W206" s="26"/>
      <c r="X206" s="26"/>
      <c r="Y206" s="26"/>
      <c r="Z206" s="26"/>
    </row>
    <row r="207" spans="1:26" ht="12" customHeight="1" x14ac:dyDescent="0.3">
      <c r="A207" s="21"/>
      <c r="B207" s="21"/>
      <c r="C207" s="77"/>
      <c r="D207" s="77"/>
      <c r="E207" s="7"/>
      <c r="F207" s="82"/>
      <c r="G207" s="27"/>
      <c r="H207" s="7"/>
      <c r="I207" s="78"/>
      <c r="J207" s="68"/>
      <c r="K207" s="25"/>
      <c r="L207" s="66"/>
      <c r="M207" s="22"/>
      <c r="N207" s="26"/>
      <c r="O207" s="26"/>
      <c r="P207" s="26"/>
      <c r="Q207" s="26"/>
      <c r="R207" s="26"/>
      <c r="S207" s="26"/>
      <c r="T207" s="26"/>
      <c r="U207" s="26"/>
      <c r="V207" s="26"/>
      <c r="W207" s="26"/>
      <c r="X207" s="26"/>
      <c r="Y207" s="26"/>
      <c r="Z207" s="26"/>
    </row>
    <row r="208" spans="1:26" ht="12" customHeight="1" x14ac:dyDescent="0.3">
      <c r="A208" s="21"/>
      <c r="B208" s="21"/>
      <c r="C208" s="77"/>
      <c r="D208" s="77"/>
      <c r="E208" s="7"/>
      <c r="F208" s="82"/>
      <c r="G208" s="27"/>
      <c r="H208" s="7"/>
      <c r="I208" s="78"/>
      <c r="J208" s="22"/>
      <c r="K208" s="21"/>
      <c r="L208" s="22"/>
      <c r="M208" s="22"/>
      <c r="N208" s="26"/>
      <c r="O208" s="26"/>
      <c r="P208" s="26"/>
      <c r="Q208" s="26"/>
      <c r="R208" s="26"/>
      <c r="S208" s="26"/>
      <c r="T208" s="26"/>
      <c r="U208" s="26"/>
      <c r="V208" s="26"/>
      <c r="W208" s="26"/>
      <c r="X208" s="26"/>
      <c r="Y208" s="26"/>
      <c r="Z208" s="26"/>
    </row>
    <row r="209" spans="1:26" ht="16.5" customHeight="1" x14ac:dyDescent="0.3">
      <c r="A209" s="30" t="s">
        <v>2</v>
      </c>
      <c r="B209" s="31"/>
      <c r="C209" s="32"/>
      <c r="D209" s="32"/>
      <c r="E209" s="33"/>
      <c r="F209" s="34"/>
      <c r="G209" s="35"/>
      <c r="H209" s="33"/>
      <c r="I209" s="36"/>
      <c r="J209" s="32"/>
      <c r="K209" s="33"/>
      <c r="L209" s="32"/>
      <c r="M209" s="32"/>
      <c r="N209" s="26"/>
      <c r="O209" s="26"/>
      <c r="P209" s="26"/>
      <c r="Q209" s="26"/>
      <c r="R209" s="26"/>
      <c r="S209" s="26"/>
      <c r="T209" s="26"/>
      <c r="U209" s="26"/>
      <c r="V209" s="26"/>
      <c r="W209" s="26"/>
      <c r="X209" s="26"/>
      <c r="Y209" s="26"/>
      <c r="Z209" s="26"/>
    </row>
    <row r="210" spans="1:26" ht="16.5" customHeight="1" x14ac:dyDescent="0.3">
      <c r="A210" s="30" t="s">
        <v>3</v>
      </c>
      <c r="B210" s="31"/>
      <c r="C210" s="32"/>
      <c r="D210" s="32"/>
      <c r="E210" s="33"/>
      <c r="F210" s="34"/>
      <c r="G210" s="35"/>
      <c r="H210" s="33"/>
      <c r="I210" s="36"/>
      <c r="J210" s="32"/>
      <c r="K210" s="33"/>
      <c r="L210" s="32"/>
      <c r="M210" s="32"/>
      <c r="N210" s="26"/>
      <c r="O210" s="26"/>
      <c r="P210" s="26"/>
      <c r="Q210" s="26"/>
      <c r="R210" s="26"/>
      <c r="S210" s="26"/>
      <c r="T210" s="26"/>
      <c r="U210" s="26"/>
      <c r="V210" s="26"/>
      <c r="W210" s="26"/>
      <c r="X210" s="26"/>
      <c r="Y210" s="26"/>
      <c r="Z210" s="26"/>
    </row>
    <row r="211" spans="1:26" ht="16.5" customHeight="1" x14ac:dyDescent="0.3">
      <c r="A211" s="30" t="s">
        <v>4</v>
      </c>
      <c r="B211" s="31"/>
      <c r="C211" s="32"/>
      <c r="D211" s="32"/>
      <c r="E211" s="33"/>
      <c r="F211" s="34"/>
      <c r="G211" s="35"/>
      <c r="H211" s="33"/>
      <c r="I211" s="36"/>
      <c r="J211" s="37"/>
      <c r="K211" s="33"/>
      <c r="L211" s="32"/>
      <c r="M211" s="32"/>
      <c r="N211" s="26"/>
      <c r="O211" s="26"/>
      <c r="P211" s="26"/>
      <c r="Q211" s="26"/>
      <c r="R211" s="26"/>
      <c r="S211" s="26"/>
      <c r="T211" s="26"/>
      <c r="U211" s="26"/>
      <c r="V211" s="26"/>
      <c r="W211" s="26"/>
      <c r="X211" s="26"/>
      <c r="Y211" s="26"/>
      <c r="Z211" s="26"/>
    </row>
    <row r="212" spans="1:26" ht="16.5" customHeight="1" x14ac:dyDescent="0.3">
      <c r="A212" s="30" t="s">
        <v>230</v>
      </c>
      <c r="B212" s="31"/>
      <c r="C212" s="32"/>
      <c r="D212" s="32"/>
      <c r="E212" s="33"/>
      <c r="F212" s="34"/>
      <c r="G212" s="35"/>
      <c r="H212" s="33"/>
      <c r="I212" s="36"/>
      <c r="J212" s="32"/>
      <c r="K212" s="33"/>
      <c r="L212" s="32"/>
      <c r="M212" s="32"/>
      <c r="N212" s="26"/>
      <c r="O212" s="26"/>
      <c r="P212" s="26"/>
      <c r="Q212" s="26"/>
      <c r="R212" s="26"/>
      <c r="S212" s="26"/>
      <c r="T212" s="26"/>
      <c r="U212" s="26"/>
      <c r="V212" s="26"/>
      <c r="W212" s="26"/>
      <c r="X212" s="26"/>
      <c r="Y212" s="26"/>
      <c r="Z212" s="26"/>
    </row>
    <row r="213" spans="1:26" ht="16.5" customHeight="1" x14ac:dyDescent="0.3">
      <c r="A213" s="7"/>
      <c r="B213" s="7"/>
      <c r="C213" s="22"/>
      <c r="D213" s="22"/>
      <c r="E213" s="21"/>
      <c r="F213" s="23"/>
      <c r="G213" s="24"/>
      <c r="H213" s="21"/>
      <c r="I213" s="25"/>
      <c r="J213" s="22"/>
      <c r="K213" s="21"/>
      <c r="L213" s="22"/>
      <c r="M213" s="22"/>
      <c r="N213" s="26"/>
      <c r="O213" s="26"/>
      <c r="P213" s="26"/>
      <c r="Q213" s="26"/>
      <c r="R213" s="26"/>
      <c r="S213" s="26"/>
      <c r="T213" s="26"/>
      <c r="U213" s="26"/>
      <c r="V213" s="26"/>
      <c r="W213" s="26"/>
      <c r="X213" s="26"/>
      <c r="Y213" s="26"/>
      <c r="Z213" s="26"/>
    </row>
    <row r="214" spans="1:26" ht="16.5" customHeight="1" outlineLevel="1" x14ac:dyDescent="0.3">
      <c r="A214" s="38" t="s">
        <v>22</v>
      </c>
      <c r="B214" s="39" t="s">
        <v>231</v>
      </c>
      <c r="C214" s="40"/>
      <c r="D214" s="40"/>
      <c r="E214" s="38"/>
      <c r="F214" s="42"/>
      <c r="G214" s="39"/>
      <c r="H214" s="38"/>
      <c r="I214" s="43"/>
      <c r="J214" s="40"/>
      <c r="K214" s="38"/>
      <c r="L214" s="40"/>
      <c r="M214" s="40"/>
      <c r="N214" s="45"/>
      <c r="O214" s="45"/>
      <c r="P214" s="45"/>
      <c r="Q214" s="45"/>
      <c r="R214" s="45"/>
      <c r="S214" s="45"/>
      <c r="T214" s="45"/>
      <c r="U214" s="45"/>
      <c r="V214" s="45"/>
      <c r="W214" s="45"/>
      <c r="X214" s="45"/>
      <c r="Y214" s="45"/>
      <c r="Z214" s="45"/>
    </row>
    <row r="215" spans="1:26" ht="16.5" customHeight="1" outlineLevel="1" x14ac:dyDescent="0.3">
      <c r="A215" s="21"/>
      <c r="B215" s="21"/>
      <c r="C215" s="22"/>
      <c r="D215" s="22"/>
      <c r="E215" s="21"/>
      <c r="F215" s="23"/>
      <c r="H215" s="21"/>
      <c r="I215" s="25"/>
      <c r="J215" s="22"/>
      <c r="K215" s="21"/>
      <c r="L215" s="22"/>
      <c r="M215" s="22"/>
      <c r="N215" s="26"/>
      <c r="O215" s="26"/>
      <c r="P215" s="26"/>
      <c r="Q215" s="26"/>
      <c r="R215" s="26"/>
      <c r="S215" s="26"/>
      <c r="T215" s="26"/>
      <c r="U215" s="26"/>
      <c r="V215" s="26"/>
      <c r="W215" s="26"/>
      <c r="X215" s="26"/>
      <c r="Y215" s="26"/>
      <c r="Z215" s="26"/>
    </row>
    <row r="216" spans="1:26" ht="16.5" customHeight="1" outlineLevel="1" x14ac:dyDescent="0.3">
      <c r="A216" s="341" t="s">
        <v>24</v>
      </c>
      <c r="B216" s="341" t="s">
        <v>25</v>
      </c>
      <c r="C216" s="338" t="s">
        <v>26</v>
      </c>
      <c r="D216" s="338" t="s">
        <v>27</v>
      </c>
      <c r="E216" s="335" t="s">
        <v>28</v>
      </c>
      <c r="F216" s="337"/>
      <c r="G216" s="335" t="s">
        <v>29</v>
      </c>
      <c r="H216" s="336"/>
      <c r="I216" s="337"/>
      <c r="J216" s="338" t="s">
        <v>30</v>
      </c>
      <c r="K216" s="335" t="s">
        <v>31</v>
      </c>
      <c r="L216" s="337"/>
      <c r="M216" s="338" t="s">
        <v>32</v>
      </c>
      <c r="N216" s="45"/>
      <c r="O216" s="45"/>
      <c r="P216" s="45"/>
      <c r="Q216" s="45"/>
      <c r="R216" s="45"/>
      <c r="S216" s="45"/>
      <c r="T216" s="45"/>
      <c r="U216" s="45"/>
      <c r="V216" s="45"/>
      <c r="W216" s="45"/>
      <c r="X216" s="45"/>
      <c r="Y216" s="45"/>
      <c r="Z216" s="45"/>
    </row>
    <row r="217" spans="1:26" ht="16.5" customHeight="1" outlineLevel="1" x14ac:dyDescent="0.3">
      <c r="A217" s="342"/>
      <c r="B217" s="342"/>
      <c r="C217" s="342"/>
      <c r="D217" s="342"/>
      <c r="E217" s="71" t="s">
        <v>33</v>
      </c>
      <c r="F217" s="72" t="s">
        <v>34</v>
      </c>
      <c r="G217" s="73" t="s">
        <v>33</v>
      </c>
      <c r="H217" s="71" t="s">
        <v>34</v>
      </c>
      <c r="I217" s="74" t="s">
        <v>35</v>
      </c>
      <c r="J217" s="342"/>
      <c r="K217" s="71" t="s">
        <v>33</v>
      </c>
      <c r="L217" s="117" t="s">
        <v>36</v>
      </c>
      <c r="M217" s="339"/>
      <c r="N217" s="45"/>
      <c r="O217" s="45"/>
      <c r="P217" s="45"/>
      <c r="Q217" s="45"/>
      <c r="R217" s="45"/>
      <c r="S217" s="45"/>
      <c r="T217" s="45"/>
      <c r="U217" s="45"/>
      <c r="V217" s="45"/>
      <c r="W217" s="45"/>
      <c r="X217" s="45"/>
      <c r="Y217" s="45"/>
      <c r="Z217" s="45"/>
    </row>
    <row r="218" spans="1:26" ht="30" customHeight="1" outlineLevel="1" x14ac:dyDescent="0.3">
      <c r="A218" s="49" t="s">
        <v>37</v>
      </c>
      <c r="B218" s="49">
        <v>3</v>
      </c>
      <c r="C218" s="50" t="s">
        <v>232</v>
      </c>
      <c r="D218" s="50" t="s">
        <v>48</v>
      </c>
      <c r="E218" s="49">
        <v>1260301</v>
      </c>
      <c r="F218" s="51">
        <v>45999</v>
      </c>
      <c r="G218" s="52">
        <v>393</v>
      </c>
      <c r="H218" s="53">
        <v>45980</v>
      </c>
      <c r="I218" s="54">
        <v>34104</v>
      </c>
      <c r="J218" s="105" t="s">
        <v>49</v>
      </c>
      <c r="K218" s="49">
        <v>6902</v>
      </c>
      <c r="L218" s="105" t="s">
        <v>49</v>
      </c>
      <c r="M218" s="50"/>
      <c r="N218" s="26"/>
      <c r="O218" s="26"/>
      <c r="P218" s="26"/>
      <c r="Q218" s="26"/>
      <c r="R218" s="26"/>
      <c r="S218" s="26"/>
      <c r="T218" s="26"/>
      <c r="U218" s="26"/>
      <c r="V218" s="26"/>
      <c r="W218" s="26"/>
      <c r="X218" s="26"/>
      <c r="Y218" s="26"/>
      <c r="Z218" s="26"/>
    </row>
    <row r="219" spans="1:26" ht="30" customHeight="1" outlineLevel="1" x14ac:dyDescent="0.3">
      <c r="A219" s="49" t="s">
        <v>233</v>
      </c>
      <c r="B219" s="49">
        <v>1</v>
      </c>
      <c r="C219" s="50" t="s">
        <v>234</v>
      </c>
      <c r="D219" s="50" t="s">
        <v>48</v>
      </c>
      <c r="E219" s="49">
        <v>1260301</v>
      </c>
      <c r="F219" s="51">
        <v>45999</v>
      </c>
      <c r="G219" s="52">
        <v>393</v>
      </c>
      <c r="H219" s="53">
        <v>45980</v>
      </c>
      <c r="I219" s="54">
        <v>20764</v>
      </c>
      <c r="J219" s="105" t="s">
        <v>49</v>
      </c>
      <c r="K219" s="97">
        <v>6902</v>
      </c>
      <c r="L219" s="105" t="s">
        <v>49</v>
      </c>
      <c r="M219" s="112"/>
      <c r="N219" s="26"/>
      <c r="O219" s="26"/>
      <c r="P219" s="26"/>
      <c r="Q219" s="26"/>
      <c r="R219" s="26"/>
      <c r="S219" s="26"/>
      <c r="T219" s="26"/>
      <c r="U219" s="26"/>
      <c r="V219" s="26"/>
      <c r="W219" s="26"/>
      <c r="X219" s="26"/>
      <c r="Y219" s="26"/>
      <c r="Z219" s="26"/>
    </row>
    <row r="220" spans="1:26" ht="30" customHeight="1" outlineLevel="1" x14ac:dyDescent="0.3">
      <c r="A220" s="49" t="s">
        <v>91</v>
      </c>
      <c r="B220" s="49">
        <v>1</v>
      </c>
      <c r="C220" s="50" t="s">
        <v>235</v>
      </c>
      <c r="D220" s="50" t="s">
        <v>135</v>
      </c>
      <c r="E220" s="49">
        <v>1215065</v>
      </c>
      <c r="F220" s="51">
        <v>45953</v>
      </c>
      <c r="G220" s="52">
        <v>2476</v>
      </c>
      <c r="H220" s="53">
        <v>45902</v>
      </c>
      <c r="I220" s="54">
        <v>5565.91</v>
      </c>
      <c r="J220" s="105" t="s">
        <v>41</v>
      </c>
      <c r="K220" s="333" t="s">
        <v>95</v>
      </c>
      <c r="L220" s="334"/>
      <c r="M220" s="113" t="s">
        <v>96</v>
      </c>
      <c r="N220" s="26"/>
      <c r="O220" s="26"/>
      <c r="P220" s="26"/>
      <c r="Q220" s="26"/>
      <c r="R220" s="26"/>
      <c r="S220" s="26"/>
      <c r="T220" s="26"/>
      <c r="U220" s="26"/>
      <c r="V220" s="26"/>
      <c r="W220" s="26"/>
      <c r="X220" s="26"/>
      <c r="Y220" s="26"/>
      <c r="Z220" s="26"/>
    </row>
    <row r="221" spans="1:26" ht="14.25" customHeight="1" outlineLevel="1" x14ac:dyDescent="0.3">
      <c r="A221" s="57"/>
      <c r="B221" s="57"/>
      <c r="C221" s="58"/>
      <c r="D221" s="58"/>
      <c r="E221" s="57"/>
      <c r="F221" s="59"/>
      <c r="G221" s="60"/>
      <c r="H221" s="57"/>
      <c r="I221" s="61"/>
      <c r="J221" s="62"/>
      <c r="K221" s="63"/>
      <c r="L221" s="62"/>
      <c r="M221" s="62"/>
      <c r="N221" s="26"/>
      <c r="O221" s="26"/>
      <c r="P221" s="26"/>
      <c r="Q221" s="26"/>
      <c r="R221" s="26"/>
      <c r="S221" s="26"/>
      <c r="T221" s="26"/>
      <c r="U221" s="26"/>
      <c r="V221" s="26"/>
      <c r="W221" s="26"/>
      <c r="X221" s="26"/>
      <c r="Y221" s="26"/>
      <c r="Z221" s="26"/>
    </row>
    <row r="222" spans="1:26" ht="16.5" customHeight="1" outlineLevel="1" x14ac:dyDescent="0.3">
      <c r="A222" s="340" t="s">
        <v>129</v>
      </c>
      <c r="B222" s="336"/>
      <c r="C222" s="336"/>
      <c r="D222" s="336"/>
      <c r="E222" s="336"/>
      <c r="F222" s="336"/>
      <c r="G222" s="336"/>
      <c r="H222" s="337"/>
      <c r="I222" s="64">
        <f>SUM(I218:I221)</f>
        <v>60433.91</v>
      </c>
      <c r="J222" s="65"/>
      <c r="K222" s="7"/>
      <c r="L222" s="41"/>
      <c r="M222" s="41"/>
      <c r="N222" s="45"/>
      <c r="O222" s="45"/>
      <c r="P222" s="45"/>
      <c r="Q222" s="45"/>
      <c r="R222" s="45"/>
      <c r="S222" s="45"/>
      <c r="T222" s="45"/>
      <c r="U222" s="45"/>
      <c r="V222" s="45"/>
      <c r="W222" s="45"/>
      <c r="X222" s="45"/>
      <c r="Y222" s="45"/>
      <c r="Z222" s="45"/>
    </row>
    <row r="223" spans="1:26" ht="16.5" customHeight="1" outlineLevel="1" x14ac:dyDescent="0.3">
      <c r="A223" s="21"/>
      <c r="B223" s="21"/>
      <c r="C223" s="22"/>
      <c r="D223" s="22"/>
      <c r="E223" s="21"/>
      <c r="F223" s="23"/>
      <c r="G223" s="24"/>
      <c r="H223" s="21"/>
      <c r="I223" s="25"/>
      <c r="J223" s="22"/>
      <c r="K223" s="21"/>
      <c r="L223" s="22"/>
      <c r="M223" s="22"/>
      <c r="N223" s="26"/>
      <c r="O223" s="26"/>
      <c r="P223" s="26"/>
      <c r="Q223" s="26"/>
      <c r="R223" s="26"/>
      <c r="S223" s="26"/>
      <c r="T223" s="26"/>
      <c r="U223" s="26"/>
      <c r="V223" s="26"/>
      <c r="W223" s="26"/>
      <c r="X223" s="26"/>
      <c r="Y223" s="26"/>
      <c r="Z223" s="26"/>
    </row>
    <row r="224" spans="1:26" ht="16.5" customHeight="1" outlineLevel="1" x14ac:dyDescent="0.3">
      <c r="A224" s="21"/>
      <c r="B224" s="21"/>
      <c r="C224" s="22"/>
      <c r="D224" s="22"/>
      <c r="E224" s="21"/>
      <c r="F224" s="23"/>
      <c r="G224" s="24"/>
      <c r="H224" s="21"/>
      <c r="I224" s="25"/>
      <c r="J224" s="22"/>
      <c r="K224" s="21"/>
      <c r="L224" s="22"/>
      <c r="M224" s="22"/>
      <c r="N224" s="26"/>
      <c r="O224" s="26"/>
      <c r="P224" s="26"/>
      <c r="Q224" s="26"/>
      <c r="R224" s="26"/>
      <c r="S224" s="26"/>
      <c r="T224" s="26"/>
      <c r="U224" s="26"/>
      <c r="V224" s="26"/>
      <c r="W224" s="26"/>
      <c r="X224" s="26"/>
      <c r="Y224" s="26"/>
      <c r="Z224" s="26"/>
    </row>
    <row r="225" spans="1:26" ht="16.5" customHeight="1" outlineLevel="1" x14ac:dyDescent="0.3">
      <c r="A225" s="38" t="s">
        <v>22</v>
      </c>
      <c r="B225" s="39" t="s">
        <v>236</v>
      </c>
      <c r="C225" s="40"/>
      <c r="D225" s="40"/>
      <c r="E225" s="38"/>
      <c r="F225" s="42"/>
      <c r="G225" s="39"/>
      <c r="H225" s="38"/>
      <c r="I225" s="43"/>
      <c r="J225" s="40"/>
      <c r="K225" s="38"/>
      <c r="L225" s="40"/>
      <c r="M225" s="40"/>
      <c r="N225" s="45"/>
      <c r="O225" s="45"/>
      <c r="P225" s="45"/>
      <c r="Q225" s="45"/>
      <c r="R225" s="45"/>
      <c r="S225" s="45"/>
      <c r="T225" s="45"/>
      <c r="U225" s="45"/>
      <c r="V225" s="45"/>
      <c r="W225" s="45"/>
      <c r="X225" s="45"/>
      <c r="Y225" s="45"/>
      <c r="Z225" s="45"/>
    </row>
    <row r="226" spans="1:26" ht="16.5" customHeight="1" outlineLevel="1" x14ac:dyDescent="0.3">
      <c r="A226" s="21"/>
      <c r="B226" s="21"/>
      <c r="C226" s="22"/>
      <c r="D226" s="22"/>
      <c r="E226" s="21"/>
      <c r="F226" s="23"/>
      <c r="G226" s="24"/>
      <c r="H226" s="21"/>
      <c r="I226" s="25"/>
      <c r="J226" s="22"/>
      <c r="K226" s="21"/>
      <c r="L226" s="22"/>
      <c r="M226" s="22"/>
      <c r="N226" s="26"/>
      <c r="O226" s="26"/>
      <c r="P226" s="26"/>
      <c r="Q226" s="26"/>
      <c r="R226" s="26"/>
      <c r="S226" s="26"/>
      <c r="T226" s="26"/>
      <c r="U226" s="26"/>
      <c r="V226" s="26"/>
      <c r="W226" s="26"/>
      <c r="X226" s="26"/>
      <c r="Y226" s="26"/>
      <c r="Z226" s="26"/>
    </row>
    <row r="227" spans="1:26" ht="16.5" customHeight="1" outlineLevel="1" x14ac:dyDescent="0.3">
      <c r="A227" s="341" t="s">
        <v>24</v>
      </c>
      <c r="B227" s="341" t="s">
        <v>25</v>
      </c>
      <c r="C227" s="338" t="s">
        <v>26</v>
      </c>
      <c r="D227" s="338" t="s">
        <v>27</v>
      </c>
      <c r="E227" s="335" t="s">
        <v>28</v>
      </c>
      <c r="F227" s="337"/>
      <c r="G227" s="335" t="s">
        <v>29</v>
      </c>
      <c r="H227" s="336"/>
      <c r="I227" s="337"/>
      <c r="J227" s="338" t="s">
        <v>30</v>
      </c>
      <c r="K227" s="335" t="s">
        <v>31</v>
      </c>
      <c r="L227" s="337"/>
      <c r="M227" s="338" t="s">
        <v>32</v>
      </c>
      <c r="N227" s="26"/>
      <c r="O227" s="26"/>
      <c r="P227" s="26"/>
      <c r="Q227" s="26"/>
      <c r="R227" s="26"/>
      <c r="S227" s="26"/>
      <c r="T227" s="26"/>
      <c r="U227" s="26"/>
      <c r="V227" s="26"/>
      <c r="W227" s="26"/>
      <c r="X227" s="26"/>
      <c r="Y227" s="26"/>
      <c r="Z227" s="26"/>
    </row>
    <row r="228" spans="1:26" ht="16.5" customHeight="1" outlineLevel="1" x14ac:dyDescent="0.3">
      <c r="A228" s="342"/>
      <c r="B228" s="342"/>
      <c r="C228" s="342"/>
      <c r="D228" s="342"/>
      <c r="E228" s="71" t="s">
        <v>33</v>
      </c>
      <c r="F228" s="72" t="s">
        <v>34</v>
      </c>
      <c r="G228" s="73" t="s">
        <v>33</v>
      </c>
      <c r="H228" s="71" t="s">
        <v>34</v>
      </c>
      <c r="I228" s="74" t="s">
        <v>35</v>
      </c>
      <c r="J228" s="342"/>
      <c r="K228" s="71" t="s">
        <v>33</v>
      </c>
      <c r="L228" s="117" t="s">
        <v>36</v>
      </c>
      <c r="M228" s="339"/>
      <c r="N228" s="26"/>
      <c r="O228" s="26"/>
      <c r="P228" s="26"/>
      <c r="Q228" s="26"/>
      <c r="R228" s="26"/>
      <c r="S228" s="26"/>
      <c r="T228" s="26"/>
      <c r="U228" s="26"/>
      <c r="V228" s="26"/>
      <c r="W228" s="26"/>
      <c r="X228" s="26"/>
      <c r="Y228" s="26"/>
      <c r="Z228" s="26"/>
    </row>
    <row r="229" spans="1:26" ht="32.4" customHeight="1" outlineLevel="1" x14ac:dyDescent="0.3">
      <c r="A229" s="49" t="s">
        <v>37</v>
      </c>
      <c r="B229" s="49">
        <v>5</v>
      </c>
      <c r="C229" s="50" t="s">
        <v>237</v>
      </c>
      <c r="D229" s="50" t="s">
        <v>48</v>
      </c>
      <c r="E229" s="49">
        <v>1181682</v>
      </c>
      <c r="F229" s="51">
        <v>45917</v>
      </c>
      <c r="G229" s="52" t="s">
        <v>101</v>
      </c>
      <c r="H229" s="53">
        <v>45889</v>
      </c>
      <c r="I229" s="54">
        <v>41499.99</v>
      </c>
      <c r="J229" s="55" t="s">
        <v>41</v>
      </c>
      <c r="K229" s="333" t="s">
        <v>95</v>
      </c>
      <c r="L229" s="334"/>
      <c r="M229" s="50" t="s">
        <v>96</v>
      </c>
      <c r="N229" s="26"/>
      <c r="O229" s="26"/>
      <c r="P229" s="26"/>
      <c r="Q229" s="26"/>
      <c r="R229" s="26"/>
      <c r="S229" s="26"/>
      <c r="T229" s="26"/>
      <c r="U229" s="26"/>
      <c r="V229" s="26"/>
      <c r="W229" s="26"/>
      <c r="X229" s="26"/>
      <c r="Y229" s="26"/>
      <c r="Z229" s="26"/>
    </row>
    <row r="230" spans="1:26" ht="14.25" customHeight="1" outlineLevel="1" x14ac:dyDescent="0.3">
      <c r="A230" s="57"/>
      <c r="B230" s="57"/>
      <c r="C230" s="58"/>
      <c r="D230" s="58"/>
      <c r="E230" s="57"/>
      <c r="F230" s="59"/>
      <c r="G230" s="60"/>
      <c r="H230" s="57"/>
      <c r="I230" s="61"/>
      <c r="J230" s="62"/>
      <c r="K230" s="63"/>
      <c r="L230" s="62"/>
      <c r="M230" s="62"/>
      <c r="N230" s="26"/>
      <c r="O230" s="26"/>
      <c r="P230" s="26"/>
      <c r="Q230" s="26"/>
      <c r="R230" s="26"/>
      <c r="S230" s="26"/>
      <c r="T230" s="26"/>
      <c r="U230" s="26"/>
      <c r="V230" s="26"/>
      <c r="W230" s="26"/>
      <c r="X230" s="26"/>
      <c r="Y230" s="26"/>
      <c r="Z230" s="26"/>
    </row>
    <row r="231" spans="1:26" ht="16.5" customHeight="1" outlineLevel="1" x14ac:dyDescent="0.3">
      <c r="A231" s="340" t="s">
        <v>132</v>
      </c>
      <c r="B231" s="336"/>
      <c r="C231" s="336"/>
      <c r="D231" s="336"/>
      <c r="E231" s="336"/>
      <c r="F231" s="336"/>
      <c r="G231" s="336"/>
      <c r="H231" s="337"/>
      <c r="I231" s="64">
        <f>SUM(I229:I230)</f>
        <v>41499.99</v>
      </c>
      <c r="J231" s="65"/>
      <c r="K231" s="7"/>
      <c r="L231" s="41"/>
      <c r="M231" s="41"/>
      <c r="N231" s="45"/>
      <c r="O231" s="45"/>
      <c r="P231" s="45"/>
      <c r="Q231" s="45"/>
      <c r="R231" s="45"/>
      <c r="S231" s="45"/>
      <c r="T231" s="45"/>
      <c r="U231" s="45"/>
      <c r="V231" s="45"/>
      <c r="W231" s="45"/>
      <c r="X231" s="45"/>
      <c r="Y231" s="45"/>
      <c r="Z231" s="45"/>
    </row>
    <row r="232" spans="1:26" ht="16.5" customHeight="1" outlineLevel="1" x14ac:dyDescent="0.3">
      <c r="A232" s="21"/>
      <c r="B232" s="21"/>
      <c r="C232" s="22"/>
      <c r="D232" s="22"/>
      <c r="E232" s="21"/>
      <c r="F232" s="23"/>
      <c r="G232" s="24"/>
      <c r="H232" s="21"/>
      <c r="I232" s="25"/>
      <c r="J232" s="22"/>
      <c r="K232" s="21"/>
      <c r="L232" s="22"/>
      <c r="M232" s="22"/>
      <c r="N232" s="26"/>
      <c r="O232" s="26"/>
      <c r="P232" s="26"/>
      <c r="Q232" s="26"/>
      <c r="R232" s="26"/>
      <c r="S232" s="26"/>
      <c r="T232" s="26"/>
      <c r="U232" s="26"/>
      <c r="V232" s="26"/>
      <c r="W232" s="26"/>
      <c r="X232" s="26"/>
      <c r="Y232" s="26"/>
      <c r="Z232" s="26"/>
    </row>
    <row r="233" spans="1:26" ht="16.5" customHeight="1" outlineLevel="1" x14ac:dyDescent="0.3">
      <c r="A233" s="21"/>
      <c r="B233" s="21"/>
      <c r="C233" s="22"/>
      <c r="D233" s="22"/>
      <c r="E233" s="21"/>
      <c r="F233" s="23"/>
      <c r="G233" s="24"/>
      <c r="H233" s="21"/>
      <c r="I233" s="25"/>
      <c r="J233" s="22"/>
      <c r="K233" s="21"/>
      <c r="L233" s="22"/>
      <c r="M233" s="22"/>
      <c r="N233" s="26"/>
      <c r="O233" s="26"/>
      <c r="P233" s="26"/>
      <c r="Q233" s="26"/>
      <c r="R233" s="26"/>
      <c r="S233" s="26"/>
      <c r="T233" s="26"/>
      <c r="U233" s="26"/>
      <c r="V233" s="26"/>
      <c r="W233" s="26"/>
      <c r="X233" s="26"/>
      <c r="Y233" s="26"/>
      <c r="Z233" s="26"/>
    </row>
    <row r="234" spans="1:26" ht="16.5" customHeight="1" outlineLevel="1" x14ac:dyDescent="0.3">
      <c r="A234" s="38" t="s">
        <v>22</v>
      </c>
      <c r="B234" s="39" t="s">
        <v>238</v>
      </c>
      <c r="C234" s="40"/>
      <c r="D234" s="40"/>
      <c r="E234" s="38"/>
      <c r="F234" s="42"/>
      <c r="G234" s="39"/>
      <c r="H234" s="38"/>
      <c r="I234" s="43"/>
      <c r="J234" s="40"/>
      <c r="K234" s="38"/>
      <c r="L234" s="40"/>
      <c r="M234" s="40"/>
      <c r="N234" s="45"/>
      <c r="O234" s="45"/>
      <c r="P234" s="45"/>
      <c r="Q234" s="45"/>
      <c r="R234" s="45"/>
      <c r="S234" s="45"/>
      <c r="T234" s="45"/>
      <c r="U234" s="45"/>
      <c r="V234" s="45"/>
      <c r="W234" s="45"/>
      <c r="X234" s="45"/>
      <c r="Y234" s="45"/>
      <c r="Z234" s="45"/>
    </row>
    <row r="235" spans="1:26" ht="16.5" customHeight="1" outlineLevel="1" x14ac:dyDescent="0.3">
      <c r="A235" s="21"/>
      <c r="B235" s="21"/>
      <c r="C235" s="22"/>
      <c r="D235" s="22"/>
      <c r="E235" s="21"/>
      <c r="F235" s="23"/>
      <c r="G235" s="24"/>
      <c r="H235" s="21"/>
      <c r="I235" s="25"/>
      <c r="J235" s="22"/>
      <c r="K235" s="21"/>
      <c r="L235" s="22"/>
      <c r="M235" s="22"/>
      <c r="N235" s="26"/>
      <c r="O235" s="26"/>
      <c r="P235" s="26"/>
      <c r="Q235" s="26"/>
      <c r="R235" s="26"/>
      <c r="S235" s="26"/>
      <c r="T235" s="26"/>
      <c r="U235" s="26"/>
      <c r="V235" s="26"/>
      <c r="W235" s="26"/>
      <c r="X235" s="26"/>
      <c r="Y235" s="26"/>
      <c r="Z235" s="26"/>
    </row>
    <row r="236" spans="1:26" ht="16.5" customHeight="1" outlineLevel="1" x14ac:dyDescent="0.3">
      <c r="A236" s="341" t="s">
        <v>24</v>
      </c>
      <c r="B236" s="341" t="s">
        <v>25</v>
      </c>
      <c r="C236" s="338" t="s">
        <v>26</v>
      </c>
      <c r="D236" s="338" t="s">
        <v>27</v>
      </c>
      <c r="E236" s="335" t="s">
        <v>28</v>
      </c>
      <c r="F236" s="337"/>
      <c r="G236" s="335" t="s">
        <v>29</v>
      </c>
      <c r="H236" s="336"/>
      <c r="I236" s="337"/>
      <c r="J236" s="338" t="s">
        <v>30</v>
      </c>
      <c r="K236" s="335" t="s">
        <v>31</v>
      </c>
      <c r="L236" s="337"/>
      <c r="M236" s="338" t="s">
        <v>32</v>
      </c>
      <c r="N236" s="26"/>
      <c r="O236" s="26"/>
      <c r="P236" s="26"/>
      <c r="Q236" s="26"/>
      <c r="R236" s="26"/>
      <c r="S236" s="26"/>
      <c r="T236" s="26"/>
      <c r="U236" s="26"/>
      <c r="V236" s="26"/>
      <c r="W236" s="26"/>
      <c r="X236" s="26"/>
      <c r="Y236" s="26"/>
      <c r="Z236" s="26"/>
    </row>
    <row r="237" spans="1:26" ht="16.5" customHeight="1" outlineLevel="1" x14ac:dyDescent="0.3">
      <c r="A237" s="342"/>
      <c r="B237" s="342"/>
      <c r="C237" s="342"/>
      <c r="D237" s="342"/>
      <c r="E237" s="71" t="s">
        <v>33</v>
      </c>
      <c r="F237" s="72" t="s">
        <v>34</v>
      </c>
      <c r="G237" s="73" t="s">
        <v>33</v>
      </c>
      <c r="H237" s="71" t="s">
        <v>34</v>
      </c>
      <c r="I237" s="74" t="s">
        <v>35</v>
      </c>
      <c r="J237" s="342"/>
      <c r="K237" s="71" t="s">
        <v>33</v>
      </c>
      <c r="L237" s="117" t="s">
        <v>36</v>
      </c>
      <c r="M237" s="339"/>
      <c r="N237" s="26"/>
      <c r="O237" s="26"/>
      <c r="P237" s="26"/>
      <c r="Q237" s="26"/>
      <c r="R237" s="26"/>
      <c r="S237" s="26"/>
      <c r="T237" s="26"/>
      <c r="U237" s="26"/>
      <c r="V237" s="26"/>
      <c r="W237" s="26"/>
      <c r="X237" s="26"/>
      <c r="Y237" s="26"/>
      <c r="Z237" s="26"/>
    </row>
    <row r="238" spans="1:26" ht="33.6" customHeight="1" outlineLevel="1" x14ac:dyDescent="0.3">
      <c r="A238" s="49" t="s">
        <v>37</v>
      </c>
      <c r="B238" s="49">
        <v>1</v>
      </c>
      <c r="C238" s="50" t="s">
        <v>239</v>
      </c>
      <c r="D238" s="50" t="s">
        <v>135</v>
      </c>
      <c r="E238" s="49">
        <v>1215065</v>
      </c>
      <c r="F238" s="51">
        <v>45953</v>
      </c>
      <c r="G238" s="52">
        <v>2476</v>
      </c>
      <c r="H238" s="49">
        <v>45902</v>
      </c>
      <c r="I238" s="54">
        <v>36579.904000000002</v>
      </c>
      <c r="J238" s="50" t="s">
        <v>41</v>
      </c>
      <c r="K238" s="49">
        <v>6877</v>
      </c>
      <c r="L238" s="50" t="s">
        <v>41</v>
      </c>
      <c r="M238" s="50"/>
      <c r="N238" s="26"/>
      <c r="O238" s="26"/>
      <c r="P238" s="26"/>
      <c r="Q238" s="26"/>
      <c r="R238" s="26"/>
      <c r="S238" s="26"/>
      <c r="T238" s="26"/>
      <c r="U238" s="26"/>
      <c r="V238" s="26"/>
      <c r="W238" s="26"/>
      <c r="X238" s="26"/>
      <c r="Y238" s="26"/>
      <c r="Z238" s="26"/>
    </row>
    <row r="239" spans="1:26" ht="33.6" customHeight="1" outlineLevel="1" x14ac:dyDescent="0.3">
      <c r="A239" s="49" t="s">
        <v>37</v>
      </c>
      <c r="B239" s="49">
        <v>1</v>
      </c>
      <c r="C239" s="50" t="s">
        <v>240</v>
      </c>
      <c r="D239" s="50" t="s">
        <v>135</v>
      </c>
      <c r="E239" s="49">
        <v>1215065</v>
      </c>
      <c r="F239" s="51">
        <v>45953</v>
      </c>
      <c r="G239" s="52">
        <v>2476</v>
      </c>
      <c r="H239" s="49">
        <v>45902</v>
      </c>
      <c r="I239" s="54">
        <v>204153.96799999999</v>
      </c>
      <c r="J239" s="50" t="s">
        <v>41</v>
      </c>
      <c r="K239" s="49">
        <v>6877</v>
      </c>
      <c r="L239" s="50" t="s">
        <v>41</v>
      </c>
      <c r="M239" s="50"/>
      <c r="N239" s="26"/>
      <c r="O239" s="26"/>
      <c r="P239" s="26"/>
      <c r="Q239" s="26"/>
      <c r="R239" s="26"/>
      <c r="S239" s="26"/>
      <c r="T239" s="26"/>
      <c r="U239" s="26"/>
      <c r="V239" s="26"/>
      <c r="W239" s="26"/>
      <c r="X239" s="26"/>
      <c r="Y239" s="26"/>
      <c r="Z239" s="26"/>
    </row>
    <row r="240" spans="1:26" ht="33.6" customHeight="1" outlineLevel="1" x14ac:dyDescent="0.3">
      <c r="A240" s="49" t="s">
        <v>37</v>
      </c>
      <c r="B240" s="49">
        <v>3</v>
      </c>
      <c r="C240" s="50" t="s">
        <v>241</v>
      </c>
      <c r="D240" s="50" t="s">
        <v>135</v>
      </c>
      <c r="E240" s="49">
        <v>1215065</v>
      </c>
      <c r="F240" s="51">
        <v>45953</v>
      </c>
      <c r="G240" s="52">
        <v>2476</v>
      </c>
      <c r="H240" s="49">
        <v>45902</v>
      </c>
      <c r="I240" s="54">
        <v>526153.728</v>
      </c>
      <c r="J240" s="50" t="s">
        <v>41</v>
      </c>
      <c r="K240" s="49">
        <v>6877</v>
      </c>
      <c r="L240" s="50" t="s">
        <v>41</v>
      </c>
      <c r="M240" s="50"/>
      <c r="N240" s="26"/>
      <c r="O240" s="26"/>
      <c r="P240" s="26"/>
      <c r="Q240" s="26"/>
      <c r="R240" s="26"/>
      <c r="S240" s="26"/>
      <c r="T240" s="26"/>
      <c r="U240" s="26"/>
      <c r="V240" s="26"/>
      <c r="W240" s="26"/>
      <c r="X240" s="26"/>
      <c r="Y240" s="26"/>
      <c r="Z240" s="26"/>
    </row>
    <row r="241" spans="1:26" ht="33.6" customHeight="1" outlineLevel="1" x14ac:dyDescent="0.3">
      <c r="A241" s="49" t="s">
        <v>37</v>
      </c>
      <c r="B241" s="49">
        <v>1</v>
      </c>
      <c r="C241" s="50" t="s">
        <v>242</v>
      </c>
      <c r="D241" s="50" t="s">
        <v>135</v>
      </c>
      <c r="E241" s="49">
        <v>1215065</v>
      </c>
      <c r="F241" s="51">
        <v>45953</v>
      </c>
      <c r="G241" s="52">
        <v>2476</v>
      </c>
      <c r="H241" s="49">
        <v>45902</v>
      </c>
      <c r="I241" s="54">
        <v>335079.92</v>
      </c>
      <c r="J241" s="50" t="s">
        <v>41</v>
      </c>
      <c r="K241" s="49">
        <v>6877</v>
      </c>
      <c r="L241" s="50" t="s">
        <v>41</v>
      </c>
      <c r="M241" s="50"/>
      <c r="N241" s="26"/>
      <c r="O241" s="26"/>
      <c r="P241" s="26"/>
      <c r="Q241" s="26"/>
      <c r="R241" s="26"/>
      <c r="S241" s="26"/>
      <c r="T241" s="26"/>
      <c r="U241" s="26"/>
      <c r="V241" s="26"/>
      <c r="W241" s="26"/>
      <c r="X241" s="26"/>
      <c r="Y241" s="26"/>
      <c r="Z241" s="26"/>
    </row>
    <row r="242" spans="1:26" ht="14.25" customHeight="1" outlineLevel="1" x14ac:dyDescent="0.3">
      <c r="A242" s="57"/>
      <c r="B242" s="57"/>
      <c r="C242" s="58"/>
      <c r="D242" s="58"/>
      <c r="E242" s="57"/>
      <c r="F242" s="59"/>
      <c r="G242" s="60"/>
      <c r="H242" s="57"/>
      <c r="I242" s="61"/>
      <c r="J242" s="62"/>
      <c r="K242" s="63"/>
      <c r="L242" s="62"/>
      <c r="M242" s="62"/>
      <c r="N242" s="26"/>
      <c r="O242" s="26"/>
      <c r="P242" s="26"/>
      <c r="Q242" s="26"/>
      <c r="R242" s="26"/>
      <c r="S242" s="26"/>
      <c r="T242" s="26"/>
      <c r="U242" s="26"/>
      <c r="V242" s="26"/>
      <c r="W242" s="26"/>
      <c r="X242" s="26"/>
      <c r="Y242" s="26"/>
      <c r="Z242" s="26"/>
    </row>
    <row r="243" spans="1:26" ht="16.5" customHeight="1" outlineLevel="1" x14ac:dyDescent="0.3">
      <c r="A243" s="340" t="s">
        <v>132</v>
      </c>
      <c r="B243" s="336"/>
      <c r="C243" s="336"/>
      <c r="D243" s="336"/>
      <c r="E243" s="336"/>
      <c r="F243" s="336"/>
      <c r="G243" s="336"/>
      <c r="H243" s="337"/>
      <c r="I243" s="64">
        <f>SUM(I238:I242)</f>
        <v>1101967.52</v>
      </c>
      <c r="J243" s="65"/>
      <c r="K243" s="7"/>
      <c r="L243" s="41"/>
      <c r="M243" s="41"/>
      <c r="N243" s="45"/>
      <c r="O243" s="45"/>
      <c r="P243" s="45"/>
      <c r="Q243" s="45"/>
      <c r="R243" s="45"/>
      <c r="S243" s="45"/>
      <c r="T243" s="45"/>
      <c r="U243" s="45"/>
      <c r="V243" s="45"/>
      <c r="W243" s="45"/>
      <c r="X243" s="45"/>
      <c r="Y243" s="45"/>
      <c r="Z243" s="45"/>
    </row>
    <row r="244" spans="1:26" ht="16.5" customHeight="1" outlineLevel="1" x14ac:dyDescent="0.3">
      <c r="A244" s="21"/>
      <c r="B244" s="21"/>
      <c r="C244" s="22"/>
      <c r="D244" s="22"/>
      <c r="E244" s="21"/>
      <c r="F244" s="23"/>
      <c r="G244" s="24"/>
      <c r="H244" s="21"/>
      <c r="I244" s="25"/>
      <c r="J244" s="22"/>
      <c r="K244" s="21"/>
      <c r="L244" s="22"/>
      <c r="M244" s="22"/>
      <c r="N244" s="26"/>
      <c r="O244" s="26"/>
      <c r="P244" s="26"/>
      <c r="Q244" s="26"/>
      <c r="R244" s="26"/>
      <c r="S244" s="26"/>
      <c r="T244" s="26"/>
      <c r="U244" s="26"/>
      <c r="V244" s="26"/>
      <c r="W244" s="26"/>
      <c r="X244" s="26"/>
      <c r="Y244" s="26"/>
      <c r="Z244" s="26"/>
    </row>
    <row r="245" spans="1:26" ht="16.5" customHeight="1" outlineLevel="1" x14ac:dyDescent="0.3">
      <c r="A245" s="21"/>
      <c r="B245" s="21"/>
      <c r="C245" s="22"/>
      <c r="D245" s="22"/>
      <c r="E245" s="21"/>
      <c r="F245" s="23"/>
      <c r="G245" s="24"/>
      <c r="H245" s="21"/>
      <c r="I245" s="25"/>
      <c r="J245" s="22"/>
      <c r="K245" s="21"/>
      <c r="L245" s="22"/>
      <c r="M245" s="22"/>
      <c r="N245" s="26"/>
      <c r="O245" s="26"/>
      <c r="P245" s="26"/>
      <c r="Q245" s="26"/>
      <c r="R245" s="26"/>
      <c r="S245" s="26"/>
      <c r="T245" s="26"/>
      <c r="U245" s="26"/>
      <c r="V245" s="26"/>
      <c r="W245" s="26"/>
      <c r="X245" s="26"/>
      <c r="Y245" s="26"/>
      <c r="Z245" s="26"/>
    </row>
    <row r="246" spans="1:26" ht="16.5" customHeight="1" outlineLevel="1" x14ac:dyDescent="0.3">
      <c r="A246" s="38" t="s">
        <v>22</v>
      </c>
      <c r="B246" s="351" t="s">
        <v>243</v>
      </c>
      <c r="C246" s="345"/>
      <c r="D246" s="40"/>
      <c r="E246" s="38"/>
      <c r="F246" s="42"/>
      <c r="G246" s="39"/>
      <c r="H246" s="38"/>
      <c r="I246" s="43"/>
      <c r="J246" s="40"/>
      <c r="K246" s="38"/>
      <c r="L246" s="40"/>
      <c r="M246" s="40"/>
      <c r="N246" s="45"/>
      <c r="O246" s="45"/>
      <c r="P246" s="45"/>
      <c r="Q246" s="45"/>
      <c r="R246" s="45"/>
      <c r="S246" s="45"/>
      <c r="T246" s="45"/>
      <c r="U246" s="45"/>
      <c r="V246" s="45"/>
      <c r="W246" s="45"/>
      <c r="X246" s="45"/>
      <c r="Y246" s="45"/>
      <c r="Z246" s="45"/>
    </row>
    <row r="247" spans="1:26" ht="16.5" customHeight="1" outlineLevel="1" x14ac:dyDescent="0.3">
      <c r="A247" s="21"/>
      <c r="B247" s="21"/>
      <c r="C247" s="22"/>
      <c r="D247" s="22"/>
      <c r="E247" s="21"/>
      <c r="F247" s="23"/>
      <c r="G247" s="24"/>
      <c r="H247" s="21"/>
      <c r="I247" s="25"/>
      <c r="J247" s="22"/>
      <c r="K247" s="21"/>
      <c r="L247" s="22"/>
      <c r="M247" s="22"/>
      <c r="N247" s="26"/>
      <c r="O247" s="26"/>
      <c r="P247" s="26"/>
      <c r="Q247" s="26"/>
      <c r="R247" s="26"/>
      <c r="S247" s="26"/>
      <c r="T247" s="26"/>
      <c r="U247" s="26"/>
      <c r="V247" s="26"/>
      <c r="W247" s="26"/>
      <c r="X247" s="26"/>
      <c r="Y247" s="26"/>
      <c r="Z247" s="26"/>
    </row>
    <row r="248" spans="1:26" ht="16.5" customHeight="1" outlineLevel="1" x14ac:dyDescent="0.3">
      <c r="A248" s="341" t="s">
        <v>24</v>
      </c>
      <c r="B248" s="341" t="s">
        <v>25</v>
      </c>
      <c r="C248" s="338" t="s">
        <v>26</v>
      </c>
      <c r="D248" s="338" t="s">
        <v>27</v>
      </c>
      <c r="E248" s="335" t="s">
        <v>28</v>
      </c>
      <c r="F248" s="337"/>
      <c r="G248" s="335" t="s">
        <v>29</v>
      </c>
      <c r="H248" s="336"/>
      <c r="I248" s="337"/>
      <c r="J248" s="338" t="s">
        <v>30</v>
      </c>
      <c r="K248" s="335" t="s">
        <v>31</v>
      </c>
      <c r="L248" s="337"/>
      <c r="M248" s="338" t="s">
        <v>32</v>
      </c>
      <c r="N248" s="26"/>
      <c r="O248" s="26"/>
      <c r="P248" s="26"/>
      <c r="Q248" s="26"/>
      <c r="R248" s="26"/>
      <c r="S248" s="26"/>
      <c r="T248" s="26"/>
      <c r="U248" s="26"/>
      <c r="V248" s="26"/>
      <c r="W248" s="26"/>
      <c r="X248" s="26"/>
      <c r="Y248" s="26"/>
      <c r="Z248" s="26"/>
    </row>
    <row r="249" spans="1:26" ht="16.5" customHeight="1" outlineLevel="1" x14ac:dyDescent="0.3">
      <c r="A249" s="342"/>
      <c r="B249" s="342"/>
      <c r="C249" s="342"/>
      <c r="D249" s="342"/>
      <c r="E249" s="71" t="s">
        <v>33</v>
      </c>
      <c r="F249" s="72" t="s">
        <v>34</v>
      </c>
      <c r="G249" s="73" t="s">
        <v>33</v>
      </c>
      <c r="H249" s="71" t="s">
        <v>34</v>
      </c>
      <c r="I249" s="74" t="s">
        <v>35</v>
      </c>
      <c r="J249" s="342"/>
      <c r="K249" s="71" t="s">
        <v>33</v>
      </c>
      <c r="L249" s="117" t="s">
        <v>36</v>
      </c>
      <c r="M249" s="339"/>
      <c r="N249" s="26"/>
      <c r="O249" s="26"/>
      <c r="P249" s="26"/>
      <c r="Q249" s="26"/>
      <c r="R249" s="26"/>
      <c r="S249" s="26"/>
      <c r="T249" s="26"/>
      <c r="U249" s="26"/>
      <c r="V249" s="26"/>
      <c r="W249" s="26"/>
      <c r="X249" s="26"/>
      <c r="Y249" s="26"/>
      <c r="Z249" s="26"/>
    </row>
    <row r="250" spans="1:26" ht="27" customHeight="1" outlineLevel="1" x14ac:dyDescent="0.3">
      <c r="A250" s="49" t="s">
        <v>37</v>
      </c>
      <c r="B250" s="49">
        <v>1</v>
      </c>
      <c r="C250" s="50" t="s">
        <v>244</v>
      </c>
      <c r="D250" s="50" t="s">
        <v>135</v>
      </c>
      <c r="E250" s="49">
        <v>1215065</v>
      </c>
      <c r="F250" s="51">
        <v>45953</v>
      </c>
      <c r="G250" s="52">
        <v>2476</v>
      </c>
      <c r="H250" s="53">
        <v>45902</v>
      </c>
      <c r="I250" s="54">
        <v>9671.9639999999999</v>
      </c>
      <c r="J250" s="50" t="s">
        <v>41</v>
      </c>
      <c r="K250" s="49">
        <v>6877</v>
      </c>
      <c r="L250" s="50" t="s">
        <v>41</v>
      </c>
      <c r="M250" s="50"/>
      <c r="N250" s="26"/>
      <c r="O250" s="26"/>
      <c r="P250" s="26"/>
      <c r="Q250" s="26"/>
      <c r="R250" s="26"/>
      <c r="S250" s="26"/>
      <c r="T250" s="26"/>
      <c r="U250" s="26"/>
      <c r="V250" s="26"/>
      <c r="W250" s="26"/>
      <c r="X250" s="26"/>
      <c r="Y250" s="26"/>
      <c r="Z250" s="26"/>
    </row>
    <row r="251" spans="1:26" ht="27" customHeight="1" outlineLevel="1" x14ac:dyDescent="0.3">
      <c r="A251" s="49" t="s">
        <v>91</v>
      </c>
      <c r="B251" s="49">
        <v>4</v>
      </c>
      <c r="C251" s="50" t="s">
        <v>245</v>
      </c>
      <c r="D251" s="50" t="s">
        <v>48</v>
      </c>
      <c r="E251" s="49">
        <v>1181682</v>
      </c>
      <c r="F251" s="51">
        <v>45917</v>
      </c>
      <c r="G251" s="52" t="s">
        <v>101</v>
      </c>
      <c r="H251" s="53">
        <v>45889</v>
      </c>
      <c r="I251" s="54">
        <v>8399.98</v>
      </c>
      <c r="J251" s="50" t="s">
        <v>41</v>
      </c>
      <c r="K251" s="346" t="s">
        <v>95</v>
      </c>
      <c r="L251" s="336"/>
      <c r="M251" s="50" t="s">
        <v>96</v>
      </c>
      <c r="N251" s="26"/>
      <c r="O251" s="26"/>
      <c r="P251" s="26"/>
      <c r="Q251" s="26"/>
      <c r="R251" s="26"/>
      <c r="S251" s="26"/>
      <c r="T251" s="26"/>
      <c r="U251" s="26"/>
      <c r="V251" s="26"/>
      <c r="W251" s="26"/>
      <c r="X251" s="26"/>
      <c r="Y251" s="26"/>
      <c r="Z251" s="26"/>
    </row>
    <row r="252" spans="1:26" ht="27" customHeight="1" outlineLevel="1" x14ac:dyDescent="0.3">
      <c r="A252" s="49" t="s">
        <v>91</v>
      </c>
      <c r="B252" s="49">
        <v>5</v>
      </c>
      <c r="C252" s="50" t="s">
        <v>246</v>
      </c>
      <c r="D252" s="50" t="s">
        <v>135</v>
      </c>
      <c r="E252" s="49">
        <v>1215065</v>
      </c>
      <c r="F252" s="51">
        <v>45953</v>
      </c>
      <c r="G252" s="52">
        <v>2476</v>
      </c>
      <c r="H252" s="53">
        <v>45902</v>
      </c>
      <c r="I252" s="54">
        <v>25574.52</v>
      </c>
      <c r="J252" s="50" t="s">
        <v>41</v>
      </c>
      <c r="K252" s="346" t="s">
        <v>95</v>
      </c>
      <c r="L252" s="336"/>
      <c r="M252" s="50" t="s">
        <v>96</v>
      </c>
      <c r="N252" s="26"/>
      <c r="O252" s="26"/>
      <c r="P252" s="26"/>
      <c r="Q252" s="26"/>
      <c r="R252" s="26"/>
      <c r="S252" s="26"/>
      <c r="T252" s="26"/>
      <c r="U252" s="26"/>
      <c r="V252" s="26"/>
      <c r="W252" s="26"/>
      <c r="X252" s="26"/>
      <c r="Y252" s="26"/>
      <c r="Z252" s="26"/>
    </row>
    <row r="253" spans="1:26" ht="14.25" customHeight="1" outlineLevel="1" x14ac:dyDescent="0.3">
      <c r="A253" s="57"/>
      <c r="B253" s="57"/>
      <c r="C253" s="58"/>
      <c r="D253" s="58"/>
      <c r="E253" s="57"/>
      <c r="F253" s="59"/>
      <c r="G253" s="60"/>
      <c r="H253" s="57"/>
      <c r="I253" s="61"/>
      <c r="J253" s="62"/>
      <c r="K253" s="63"/>
      <c r="L253" s="62"/>
      <c r="M253" s="62"/>
      <c r="N253" s="26"/>
      <c r="O253" s="26"/>
      <c r="P253" s="26"/>
      <c r="Q253" s="26"/>
      <c r="R253" s="26"/>
      <c r="S253" s="26"/>
      <c r="T253" s="26"/>
      <c r="U253" s="26"/>
      <c r="V253" s="26"/>
      <c r="W253" s="26"/>
      <c r="X253" s="26"/>
      <c r="Y253" s="26"/>
      <c r="Z253" s="26"/>
    </row>
    <row r="254" spans="1:26" ht="16.5" customHeight="1" outlineLevel="1" x14ac:dyDescent="0.3">
      <c r="A254" s="340" t="s">
        <v>132</v>
      </c>
      <c r="B254" s="336"/>
      <c r="C254" s="336"/>
      <c r="D254" s="336"/>
      <c r="E254" s="336"/>
      <c r="F254" s="336"/>
      <c r="G254" s="336"/>
      <c r="H254" s="337"/>
      <c r="I254" s="64">
        <f>SUM(I250:I253)</f>
        <v>43646.464</v>
      </c>
      <c r="J254" s="65"/>
      <c r="K254" s="7"/>
      <c r="L254" s="41"/>
      <c r="M254" s="41"/>
      <c r="N254" s="45"/>
      <c r="O254" s="45"/>
      <c r="P254" s="45"/>
      <c r="Q254" s="45"/>
      <c r="R254" s="45"/>
      <c r="S254" s="45"/>
      <c r="T254" s="45"/>
      <c r="U254" s="45"/>
      <c r="V254" s="45"/>
      <c r="W254" s="45"/>
      <c r="X254" s="45"/>
      <c r="Y254" s="45"/>
      <c r="Z254" s="45"/>
    </row>
    <row r="255" spans="1:26" ht="16.5" customHeight="1" x14ac:dyDescent="0.3">
      <c r="A255" s="21"/>
      <c r="B255" s="21"/>
      <c r="C255" s="22"/>
      <c r="D255" s="22"/>
      <c r="E255" s="21"/>
      <c r="F255" s="23"/>
      <c r="G255" s="24"/>
      <c r="H255" s="21"/>
      <c r="I255" s="25"/>
      <c r="J255" s="69"/>
      <c r="K255" s="21"/>
      <c r="L255" s="22"/>
      <c r="M255" s="22"/>
      <c r="N255" s="26"/>
      <c r="O255" s="26"/>
      <c r="P255" s="26"/>
      <c r="Q255" s="26"/>
      <c r="R255" s="26"/>
      <c r="S255" s="26"/>
      <c r="T255" s="26"/>
      <c r="U255" s="26"/>
      <c r="V255" s="26"/>
      <c r="W255" s="26"/>
      <c r="X255" s="26"/>
      <c r="Y255" s="26"/>
      <c r="Z255" s="26"/>
    </row>
    <row r="256" spans="1:26" ht="27" customHeight="1" x14ac:dyDescent="0.3">
      <c r="A256" s="80"/>
      <c r="B256" s="80"/>
      <c r="C256" s="343" t="s">
        <v>247</v>
      </c>
      <c r="D256" s="344"/>
      <c r="E256" s="344"/>
      <c r="F256" s="344"/>
      <c r="G256" s="344"/>
      <c r="H256" s="345"/>
      <c r="I256" s="81">
        <f>+I254+I243+I231+I222</f>
        <v>1247547.8839999998</v>
      </c>
      <c r="J256" s="69"/>
      <c r="K256" s="21"/>
      <c r="L256" s="22"/>
      <c r="M256" s="22"/>
      <c r="N256" s="26"/>
      <c r="O256" s="26"/>
      <c r="P256" s="26"/>
      <c r="Q256" s="26"/>
      <c r="R256" s="26"/>
      <c r="S256" s="26"/>
      <c r="T256" s="26"/>
      <c r="U256" s="26"/>
      <c r="V256" s="26"/>
      <c r="W256" s="26"/>
      <c r="X256" s="26"/>
      <c r="Y256" s="26"/>
      <c r="Z256" s="26"/>
    </row>
    <row r="257" spans="1:26" ht="16.5" customHeight="1" x14ac:dyDescent="0.3">
      <c r="A257" s="21"/>
      <c r="B257" s="21"/>
      <c r="C257" s="22"/>
      <c r="D257" s="22"/>
      <c r="E257" s="21"/>
      <c r="F257" s="23"/>
      <c r="G257" s="24"/>
      <c r="H257" s="21"/>
      <c r="I257" s="25"/>
      <c r="J257" s="69"/>
      <c r="K257" s="21"/>
      <c r="L257" s="22"/>
      <c r="M257" s="22"/>
      <c r="N257" s="26"/>
      <c r="O257" s="26"/>
      <c r="P257" s="26"/>
      <c r="Q257" s="26"/>
      <c r="R257" s="26"/>
      <c r="S257" s="26"/>
      <c r="T257" s="26"/>
      <c r="U257" s="26"/>
      <c r="V257" s="26"/>
      <c r="W257" s="26"/>
      <c r="X257" s="26"/>
      <c r="Y257" s="26"/>
      <c r="Z257" s="26"/>
    </row>
    <row r="258" spans="1:26" ht="16.5" customHeight="1" x14ac:dyDescent="0.3">
      <c r="A258" s="21"/>
      <c r="B258" s="21"/>
      <c r="C258" s="22"/>
      <c r="D258" s="22"/>
      <c r="E258" s="21"/>
      <c r="F258" s="23"/>
      <c r="G258" s="24"/>
      <c r="H258" s="21"/>
      <c r="I258" s="25"/>
      <c r="J258" s="22"/>
      <c r="K258" s="21"/>
      <c r="L258" s="22"/>
      <c r="M258" s="22"/>
      <c r="N258" s="26"/>
      <c r="O258" s="26"/>
      <c r="P258" s="26"/>
      <c r="Q258" s="26"/>
      <c r="R258" s="26"/>
      <c r="S258" s="26"/>
      <c r="T258" s="26"/>
      <c r="U258" s="26"/>
      <c r="V258" s="26"/>
      <c r="W258" s="26"/>
      <c r="X258" s="26"/>
      <c r="Y258" s="26"/>
      <c r="Z258" s="26"/>
    </row>
    <row r="259" spans="1:26" ht="16.5" customHeight="1" x14ac:dyDescent="0.3">
      <c r="A259" s="30" t="s">
        <v>2</v>
      </c>
      <c r="B259" s="31"/>
      <c r="C259" s="32"/>
      <c r="D259" s="32"/>
      <c r="E259" s="33"/>
      <c r="F259" s="34"/>
      <c r="G259" s="35"/>
      <c r="H259" s="33"/>
      <c r="I259" s="36"/>
      <c r="J259" s="32"/>
      <c r="K259" s="33"/>
      <c r="L259" s="32"/>
      <c r="M259" s="32"/>
      <c r="N259" s="26"/>
      <c r="O259" s="26"/>
      <c r="P259" s="26"/>
      <c r="Q259" s="26"/>
      <c r="R259" s="26"/>
      <c r="S259" s="26"/>
      <c r="T259" s="26"/>
      <c r="U259" s="26"/>
      <c r="V259" s="26"/>
      <c r="W259" s="26"/>
      <c r="X259" s="26"/>
      <c r="Y259" s="26"/>
      <c r="Z259" s="26"/>
    </row>
    <row r="260" spans="1:26" ht="16.5" customHeight="1" x14ac:dyDescent="0.3">
      <c r="A260" s="30" t="s">
        <v>3</v>
      </c>
      <c r="B260" s="31"/>
      <c r="C260" s="32"/>
      <c r="D260" s="32"/>
      <c r="E260" s="33"/>
      <c r="F260" s="34"/>
      <c r="G260" s="35"/>
      <c r="H260" s="33"/>
      <c r="I260" s="36"/>
      <c r="J260" s="32"/>
      <c r="K260" s="33"/>
      <c r="L260" s="32"/>
      <c r="M260" s="32"/>
      <c r="N260" s="26"/>
      <c r="O260" s="26"/>
      <c r="P260" s="26"/>
      <c r="Q260" s="26"/>
      <c r="R260" s="26"/>
      <c r="S260" s="26"/>
      <c r="T260" s="26"/>
      <c r="U260" s="26"/>
      <c r="V260" s="26"/>
      <c r="W260" s="26"/>
      <c r="X260" s="26"/>
      <c r="Y260" s="26"/>
      <c r="Z260" s="26"/>
    </row>
    <row r="261" spans="1:26" ht="16.5" customHeight="1" x14ac:dyDescent="0.3">
      <c r="A261" s="30" t="s">
        <v>4</v>
      </c>
      <c r="B261" s="31"/>
      <c r="C261" s="32"/>
      <c r="D261" s="32"/>
      <c r="E261" s="33"/>
      <c r="F261" s="34"/>
      <c r="G261" s="35"/>
      <c r="H261" s="33"/>
      <c r="I261" s="36"/>
      <c r="J261" s="37"/>
      <c r="K261" s="33"/>
      <c r="L261" s="32"/>
      <c r="M261" s="32"/>
      <c r="N261" s="26"/>
      <c r="O261" s="26"/>
      <c r="P261" s="26"/>
      <c r="Q261" s="26"/>
      <c r="R261" s="26"/>
      <c r="S261" s="26"/>
      <c r="T261" s="26"/>
      <c r="U261" s="26"/>
      <c r="V261" s="26"/>
      <c r="W261" s="26"/>
      <c r="X261" s="26"/>
      <c r="Y261" s="26"/>
      <c r="Z261" s="26"/>
    </row>
    <row r="262" spans="1:26" ht="16.5" customHeight="1" x14ac:dyDescent="0.3">
      <c r="A262" s="30" t="s">
        <v>248</v>
      </c>
      <c r="B262" s="31"/>
      <c r="C262" s="32"/>
      <c r="D262" s="32"/>
      <c r="E262" s="33"/>
      <c r="F262" s="34"/>
      <c r="G262" s="35"/>
      <c r="H262" s="33"/>
      <c r="I262" s="36"/>
      <c r="J262" s="32"/>
      <c r="K262" s="33"/>
      <c r="L262" s="32"/>
      <c r="M262" s="32"/>
      <c r="N262" s="26"/>
      <c r="O262" s="26"/>
      <c r="P262" s="26"/>
      <c r="Q262" s="26"/>
      <c r="R262" s="26"/>
      <c r="S262" s="26"/>
      <c r="T262" s="26"/>
      <c r="U262" s="26"/>
      <c r="V262" s="26"/>
      <c r="W262" s="26"/>
      <c r="X262" s="26"/>
      <c r="Y262" s="26"/>
      <c r="Z262" s="26"/>
    </row>
    <row r="263" spans="1:26" ht="16.5" customHeight="1" x14ac:dyDescent="0.3">
      <c r="A263" s="7"/>
      <c r="B263" s="7"/>
      <c r="C263" s="22"/>
      <c r="D263" s="22"/>
      <c r="E263" s="21"/>
      <c r="F263" s="23"/>
      <c r="G263" s="24"/>
      <c r="H263" s="21"/>
      <c r="I263" s="25"/>
      <c r="J263" s="22"/>
      <c r="K263" s="21"/>
      <c r="L263" s="22"/>
      <c r="M263" s="22"/>
      <c r="N263" s="26"/>
      <c r="O263" s="26"/>
      <c r="P263" s="26"/>
      <c r="Q263" s="26"/>
      <c r="R263" s="26"/>
      <c r="S263" s="26"/>
      <c r="T263" s="26"/>
      <c r="U263" s="26"/>
      <c r="V263" s="26"/>
      <c r="W263" s="26"/>
      <c r="X263" s="26"/>
      <c r="Y263" s="26"/>
      <c r="Z263" s="26"/>
    </row>
    <row r="264" spans="1:26" ht="16.5" customHeight="1" outlineLevel="1" x14ac:dyDescent="0.3">
      <c r="A264" s="38" t="s">
        <v>22</v>
      </c>
      <c r="B264" s="39" t="s">
        <v>249</v>
      </c>
      <c r="C264" s="40"/>
      <c r="D264" s="40"/>
      <c r="E264" s="38"/>
      <c r="F264" s="42"/>
      <c r="G264" s="39"/>
      <c r="H264" s="38"/>
      <c r="I264" s="43"/>
      <c r="J264" s="40"/>
      <c r="K264" s="38"/>
      <c r="L264" s="40"/>
      <c r="M264" s="40"/>
      <c r="N264" s="45"/>
      <c r="O264" s="45"/>
      <c r="P264" s="45"/>
      <c r="Q264" s="45"/>
      <c r="R264" s="45"/>
      <c r="S264" s="45"/>
      <c r="T264" s="45"/>
      <c r="U264" s="45"/>
      <c r="V264" s="45"/>
      <c r="W264" s="45"/>
      <c r="X264" s="45"/>
      <c r="Y264" s="45"/>
      <c r="Z264" s="45"/>
    </row>
    <row r="265" spans="1:26" ht="16.5" customHeight="1" outlineLevel="1" x14ac:dyDescent="0.3">
      <c r="A265" s="21"/>
      <c r="B265" s="21"/>
      <c r="C265" s="22"/>
      <c r="D265" s="22"/>
      <c r="E265" s="21"/>
      <c r="F265" s="23"/>
      <c r="G265" s="24"/>
      <c r="H265" s="21"/>
      <c r="I265" s="25"/>
      <c r="J265" s="22"/>
      <c r="K265" s="21"/>
      <c r="L265" s="22"/>
      <c r="M265" s="22"/>
      <c r="N265" s="26"/>
      <c r="O265" s="26"/>
      <c r="P265" s="26"/>
      <c r="Q265" s="26"/>
      <c r="R265" s="26"/>
      <c r="S265" s="26"/>
      <c r="T265" s="26"/>
      <c r="U265" s="26"/>
      <c r="V265" s="26"/>
      <c r="W265" s="26"/>
      <c r="X265" s="26"/>
      <c r="Y265" s="26"/>
      <c r="Z265" s="26"/>
    </row>
    <row r="266" spans="1:26" ht="16.5" customHeight="1" outlineLevel="1" x14ac:dyDescent="0.3">
      <c r="A266" s="341" t="s">
        <v>24</v>
      </c>
      <c r="B266" s="341" t="s">
        <v>25</v>
      </c>
      <c r="C266" s="338" t="s">
        <v>26</v>
      </c>
      <c r="D266" s="338" t="s">
        <v>27</v>
      </c>
      <c r="E266" s="335" t="s">
        <v>28</v>
      </c>
      <c r="F266" s="337"/>
      <c r="G266" s="335" t="s">
        <v>29</v>
      </c>
      <c r="H266" s="336"/>
      <c r="I266" s="337"/>
      <c r="J266" s="338" t="s">
        <v>30</v>
      </c>
      <c r="K266" s="335" t="s">
        <v>31</v>
      </c>
      <c r="L266" s="337"/>
      <c r="M266" s="338" t="s">
        <v>32</v>
      </c>
      <c r="N266" s="45"/>
      <c r="O266" s="45"/>
      <c r="P266" s="45"/>
      <c r="Q266" s="45"/>
      <c r="R266" s="45"/>
      <c r="S266" s="45"/>
      <c r="T266" s="45"/>
      <c r="U266" s="45"/>
      <c r="V266" s="45"/>
      <c r="W266" s="45"/>
      <c r="X266" s="45"/>
      <c r="Y266" s="45"/>
      <c r="Z266" s="45"/>
    </row>
    <row r="267" spans="1:26" ht="16.5" customHeight="1" outlineLevel="1" x14ac:dyDescent="0.3">
      <c r="A267" s="342"/>
      <c r="B267" s="342"/>
      <c r="C267" s="342"/>
      <c r="D267" s="342"/>
      <c r="E267" s="71" t="s">
        <v>33</v>
      </c>
      <c r="F267" s="72" t="s">
        <v>34</v>
      </c>
      <c r="G267" s="73" t="s">
        <v>33</v>
      </c>
      <c r="H267" s="71" t="s">
        <v>34</v>
      </c>
      <c r="I267" s="74" t="s">
        <v>35</v>
      </c>
      <c r="J267" s="342"/>
      <c r="K267" s="71" t="s">
        <v>33</v>
      </c>
      <c r="L267" s="117" t="s">
        <v>36</v>
      </c>
      <c r="M267" s="339"/>
      <c r="N267" s="45"/>
      <c r="O267" s="45"/>
      <c r="P267" s="45"/>
      <c r="Q267" s="45"/>
      <c r="R267" s="45"/>
      <c r="S267" s="45"/>
      <c r="T267" s="45"/>
      <c r="U267" s="45"/>
      <c r="V267" s="45"/>
      <c r="W267" s="45"/>
      <c r="X267" s="45"/>
      <c r="Y267" s="45"/>
      <c r="Z267" s="45"/>
    </row>
    <row r="268" spans="1:26" ht="55.2" outlineLevel="1" x14ac:dyDescent="0.3">
      <c r="A268" s="49" t="s">
        <v>37</v>
      </c>
      <c r="B268" s="49">
        <v>1</v>
      </c>
      <c r="C268" s="113" t="s">
        <v>466</v>
      </c>
      <c r="D268" s="50" t="s">
        <v>250</v>
      </c>
      <c r="E268" s="49">
        <v>1158003</v>
      </c>
      <c r="F268" s="51">
        <v>45877</v>
      </c>
      <c r="G268" s="52">
        <v>5448</v>
      </c>
      <c r="H268" s="53">
        <v>45867</v>
      </c>
      <c r="I268" s="54">
        <v>3151242.08</v>
      </c>
      <c r="J268" s="50" t="s">
        <v>41</v>
      </c>
      <c r="K268" s="346" t="s">
        <v>95</v>
      </c>
      <c r="L268" s="336"/>
      <c r="M268" s="50" t="s">
        <v>96</v>
      </c>
      <c r="N268" s="26"/>
      <c r="O268" s="26"/>
      <c r="P268" s="26"/>
      <c r="Q268" s="26"/>
      <c r="R268" s="26"/>
      <c r="S268" s="26"/>
      <c r="T268" s="26"/>
      <c r="U268" s="26"/>
      <c r="V268" s="26"/>
      <c r="W268" s="26"/>
      <c r="X268" s="26"/>
      <c r="Y268" s="26"/>
      <c r="Z268" s="26"/>
    </row>
    <row r="269" spans="1:26" ht="27.6" outlineLevel="1" x14ac:dyDescent="0.3">
      <c r="A269" s="49" t="s">
        <v>37</v>
      </c>
      <c r="B269" s="49">
        <v>2</v>
      </c>
      <c r="C269" s="50" t="s">
        <v>251</v>
      </c>
      <c r="D269" s="50" t="s">
        <v>135</v>
      </c>
      <c r="E269" s="49">
        <v>1215065</v>
      </c>
      <c r="F269" s="51">
        <v>45953</v>
      </c>
      <c r="G269" s="52">
        <v>2476</v>
      </c>
      <c r="H269" s="53">
        <v>45902</v>
      </c>
      <c r="I269" s="54">
        <v>59169.975999999995</v>
      </c>
      <c r="J269" s="50" t="s">
        <v>41</v>
      </c>
      <c r="K269" s="49">
        <v>6877</v>
      </c>
      <c r="L269" s="50" t="s">
        <v>41</v>
      </c>
      <c r="M269" s="50"/>
      <c r="N269" s="26"/>
      <c r="O269" s="26"/>
      <c r="P269" s="26"/>
      <c r="Q269" s="26"/>
      <c r="R269" s="26"/>
      <c r="S269" s="26"/>
      <c r="T269" s="26"/>
      <c r="U269" s="26"/>
      <c r="V269" s="26"/>
      <c r="W269" s="26"/>
      <c r="X269" s="26"/>
      <c r="Y269" s="26"/>
      <c r="Z269" s="26"/>
    </row>
    <row r="270" spans="1:26" ht="27.6" outlineLevel="1" x14ac:dyDescent="0.3">
      <c r="A270" s="49" t="s">
        <v>37</v>
      </c>
      <c r="B270" s="49">
        <v>1</v>
      </c>
      <c r="C270" s="50" t="s">
        <v>252</v>
      </c>
      <c r="D270" s="50" t="s">
        <v>135</v>
      </c>
      <c r="E270" s="49">
        <v>1215065</v>
      </c>
      <c r="F270" s="51">
        <v>45953</v>
      </c>
      <c r="G270" s="52">
        <v>2476</v>
      </c>
      <c r="H270" s="53">
        <v>45902</v>
      </c>
      <c r="I270" s="54">
        <v>22368.964400000001</v>
      </c>
      <c r="J270" s="50" t="s">
        <v>41</v>
      </c>
      <c r="K270" s="49">
        <v>6877</v>
      </c>
      <c r="L270" s="50" t="s">
        <v>41</v>
      </c>
      <c r="M270" s="50"/>
      <c r="N270" s="26"/>
      <c r="O270" s="26"/>
      <c r="P270" s="26"/>
      <c r="Q270" s="26"/>
      <c r="R270" s="26"/>
      <c r="S270" s="26"/>
      <c r="T270" s="26"/>
      <c r="U270" s="26"/>
      <c r="V270" s="26"/>
      <c r="W270" s="26"/>
      <c r="X270" s="26"/>
      <c r="Y270" s="26"/>
      <c r="Z270" s="26"/>
    </row>
    <row r="271" spans="1:26" ht="14.25" customHeight="1" outlineLevel="1" x14ac:dyDescent="0.3">
      <c r="A271" s="57"/>
      <c r="B271" s="57"/>
      <c r="C271" s="58"/>
      <c r="D271" s="58"/>
      <c r="E271" s="57"/>
      <c r="F271" s="59"/>
      <c r="G271" s="60"/>
      <c r="H271" s="57"/>
      <c r="I271" s="61"/>
      <c r="J271" s="62"/>
      <c r="K271" s="63"/>
      <c r="L271" s="62"/>
      <c r="M271" s="62"/>
      <c r="N271" s="26"/>
      <c r="O271" s="26"/>
      <c r="P271" s="26"/>
      <c r="Q271" s="26"/>
      <c r="R271" s="26"/>
      <c r="S271" s="26"/>
      <c r="T271" s="26"/>
      <c r="U271" s="26"/>
      <c r="V271" s="26"/>
      <c r="W271" s="26"/>
      <c r="X271" s="26"/>
      <c r="Y271" s="26"/>
      <c r="Z271" s="26"/>
    </row>
    <row r="272" spans="1:26" ht="16.5" customHeight="1" outlineLevel="1" x14ac:dyDescent="0.3">
      <c r="A272" s="340" t="s">
        <v>129</v>
      </c>
      <c r="B272" s="336"/>
      <c r="C272" s="336"/>
      <c r="D272" s="336"/>
      <c r="E272" s="336"/>
      <c r="F272" s="336"/>
      <c r="G272" s="336"/>
      <c r="H272" s="337"/>
      <c r="I272" s="64">
        <f>SUM(I268:I271)</f>
        <v>3232781.0203999998</v>
      </c>
      <c r="J272" s="65"/>
      <c r="K272" s="7"/>
      <c r="L272" s="41"/>
      <c r="M272" s="41"/>
      <c r="N272" s="45"/>
      <c r="O272" s="45"/>
      <c r="P272" s="45"/>
      <c r="Q272" s="45"/>
      <c r="R272" s="45"/>
      <c r="S272" s="45"/>
      <c r="T272" s="45"/>
      <c r="U272" s="45"/>
      <c r="V272" s="45"/>
      <c r="W272" s="45"/>
      <c r="X272" s="45"/>
      <c r="Y272" s="45"/>
      <c r="Z272" s="45"/>
    </row>
    <row r="273" spans="1:26" ht="16.5" customHeight="1" outlineLevel="1" x14ac:dyDescent="0.3">
      <c r="A273" s="21"/>
      <c r="B273" s="21"/>
      <c r="C273" s="22"/>
      <c r="D273" s="22"/>
      <c r="E273" s="21"/>
      <c r="F273" s="23"/>
      <c r="G273" s="24"/>
      <c r="H273" s="21"/>
      <c r="I273" s="25"/>
      <c r="J273" s="69"/>
      <c r="K273" s="21"/>
      <c r="L273" s="22"/>
      <c r="M273" s="22"/>
      <c r="N273" s="26"/>
      <c r="O273" s="26"/>
      <c r="P273" s="26"/>
      <c r="Q273" s="26"/>
      <c r="R273" s="26"/>
      <c r="S273" s="26"/>
      <c r="T273" s="26"/>
      <c r="U273" s="26"/>
      <c r="V273" s="26"/>
      <c r="W273" s="26"/>
      <c r="X273" s="26"/>
      <c r="Y273" s="26"/>
      <c r="Z273" s="26"/>
    </row>
    <row r="274" spans="1:26" ht="16.5" customHeight="1" outlineLevel="1" x14ac:dyDescent="0.3">
      <c r="A274" s="21"/>
      <c r="B274" s="21"/>
      <c r="C274" s="22"/>
      <c r="D274" s="22"/>
      <c r="E274" s="21"/>
      <c r="F274" s="23"/>
      <c r="G274" s="24"/>
      <c r="H274" s="21"/>
      <c r="I274" s="25"/>
      <c r="J274" s="22"/>
      <c r="K274" s="21"/>
      <c r="L274" s="22"/>
      <c r="M274" s="22"/>
      <c r="N274" s="26"/>
      <c r="O274" s="26"/>
      <c r="P274" s="26"/>
      <c r="Q274" s="26"/>
      <c r="R274" s="26"/>
      <c r="S274" s="26"/>
      <c r="T274" s="26"/>
      <c r="U274" s="26"/>
      <c r="V274" s="26"/>
      <c r="W274" s="26"/>
      <c r="X274" s="26"/>
      <c r="Y274" s="26"/>
      <c r="Z274" s="26"/>
    </row>
    <row r="275" spans="1:26" ht="16.5" customHeight="1" outlineLevel="1" x14ac:dyDescent="0.3">
      <c r="A275" s="38" t="s">
        <v>22</v>
      </c>
      <c r="B275" s="39" t="s">
        <v>253</v>
      </c>
      <c r="C275" s="40"/>
      <c r="D275" s="40"/>
      <c r="E275" s="38"/>
      <c r="F275" s="42"/>
      <c r="G275" s="39"/>
      <c r="H275" s="38"/>
      <c r="I275" s="43"/>
      <c r="J275" s="40"/>
      <c r="K275" s="38"/>
      <c r="L275" s="40"/>
      <c r="M275" s="40"/>
      <c r="N275" s="45"/>
      <c r="O275" s="45"/>
      <c r="P275" s="45"/>
      <c r="Q275" s="45"/>
      <c r="R275" s="45"/>
      <c r="S275" s="45"/>
      <c r="T275" s="45"/>
      <c r="U275" s="45"/>
      <c r="V275" s="45"/>
      <c r="W275" s="45"/>
      <c r="X275" s="45"/>
      <c r="Y275" s="45"/>
      <c r="Z275" s="45"/>
    </row>
    <row r="276" spans="1:26" ht="16.5" customHeight="1" outlineLevel="1" x14ac:dyDescent="0.3">
      <c r="A276" s="21"/>
      <c r="B276" s="21"/>
      <c r="C276" s="22"/>
      <c r="D276" s="22"/>
      <c r="E276" s="21"/>
      <c r="F276" s="23"/>
      <c r="G276" s="24"/>
      <c r="H276" s="21"/>
      <c r="I276" s="25"/>
      <c r="J276" s="22"/>
      <c r="K276" s="21"/>
      <c r="L276" s="22"/>
      <c r="M276" s="22"/>
      <c r="N276" s="26"/>
      <c r="O276" s="26"/>
      <c r="P276" s="26"/>
      <c r="Q276" s="26"/>
      <c r="R276" s="26"/>
      <c r="S276" s="26"/>
      <c r="T276" s="26"/>
      <c r="U276" s="26"/>
      <c r="V276" s="26"/>
      <c r="W276" s="26"/>
      <c r="X276" s="26"/>
      <c r="Y276" s="26"/>
      <c r="Z276" s="26"/>
    </row>
    <row r="277" spans="1:26" ht="16.5" customHeight="1" outlineLevel="1" x14ac:dyDescent="0.3">
      <c r="A277" s="341" t="s">
        <v>24</v>
      </c>
      <c r="B277" s="341" t="s">
        <v>25</v>
      </c>
      <c r="C277" s="338" t="s">
        <v>26</v>
      </c>
      <c r="D277" s="338" t="s">
        <v>27</v>
      </c>
      <c r="E277" s="335" t="s">
        <v>28</v>
      </c>
      <c r="F277" s="337"/>
      <c r="G277" s="335" t="s">
        <v>29</v>
      </c>
      <c r="H277" s="336"/>
      <c r="I277" s="337"/>
      <c r="J277" s="338" t="s">
        <v>30</v>
      </c>
      <c r="K277" s="335" t="s">
        <v>31</v>
      </c>
      <c r="L277" s="337"/>
      <c r="M277" s="338" t="s">
        <v>32</v>
      </c>
      <c r="N277" s="26"/>
      <c r="O277" s="26"/>
      <c r="P277" s="26"/>
      <c r="Q277" s="26"/>
      <c r="R277" s="26"/>
      <c r="S277" s="26"/>
      <c r="T277" s="26"/>
      <c r="U277" s="26"/>
      <c r="V277" s="26"/>
      <c r="W277" s="26"/>
      <c r="X277" s="26"/>
      <c r="Y277" s="26"/>
      <c r="Z277" s="26"/>
    </row>
    <row r="278" spans="1:26" ht="16.5" customHeight="1" outlineLevel="1" x14ac:dyDescent="0.3">
      <c r="A278" s="342"/>
      <c r="B278" s="342"/>
      <c r="C278" s="342"/>
      <c r="D278" s="342"/>
      <c r="E278" s="71" t="s">
        <v>33</v>
      </c>
      <c r="F278" s="72" t="s">
        <v>34</v>
      </c>
      <c r="G278" s="73" t="s">
        <v>33</v>
      </c>
      <c r="H278" s="71" t="s">
        <v>34</v>
      </c>
      <c r="I278" s="74" t="s">
        <v>35</v>
      </c>
      <c r="J278" s="342"/>
      <c r="K278" s="71" t="s">
        <v>33</v>
      </c>
      <c r="L278" s="117" t="s">
        <v>36</v>
      </c>
      <c r="M278" s="339"/>
      <c r="N278" s="26"/>
      <c r="O278" s="26"/>
      <c r="P278" s="26"/>
      <c r="Q278" s="26"/>
      <c r="R278" s="26"/>
      <c r="S278" s="26"/>
      <c r="T278" s="26"/>
      <c r="U278" s="26"/>
      <c r="V278" s="26"/>
      <c r="W278" s="26"/>
      <c r="X278" s="26"/>
      <c r="Y278" s="26"/>
      <c r="Z278" s="26"/>
    </row>
    <row r="279" spans="1:26" ht="37.799999999999997" customHeight="1" outlineLevel="1" x14ac:dyDescent="0.3">
      <c r="A279" s="49" t="s">
        <v>37</v>
      </c>
      <c r="B279" s="49">
        <v>1</v>
      </c>
      <c r="C279" s="50" t="s">
        <v>254</v>
      </c>
      <c r="D279" s="50" t="s">
        <v>250</v>
      </c>
      <c r="E279" s="49">
        <v>1158003</v>
      </c>
      <c r="F279" s="51">
        <v>45877</v>
      </c>
      <c r="G279" s="52">
        <v>5448</v>
      </c>
      <c r="H279" s="53">
        <v>45867</v>
      </c>
      <c r="I279" s="54">
        <v>52668.639999999999</v>
      </c>
      <c r="J279" s="50" t="s">
        <v>41</v>
      </c>
      <c r="K279" s="114" t="s">
        <v>463</v>
      </c>
      <c r="L279" s="50" t="s">
        <v>41</v>
      </c>
      <c r="M279" s="50"/>
      <c r="N279" s="26"/>
      <c r="O279" s="26"/>
      <c r="P279" s="26"/>
      <c r="Q279" s="26"/>
      <c r="R279" s="26"/>
      <c r="S279" s="26"/>
      <c r="T279" s="26"/>
      <c r="U279" s="26"/>
      <c r="V279" s="26"/>
      <c r="W279" s="26"/>
      <c r="X279" s="26"/>
      <c r="Y279" s="26"/>
      <c r="Z279" s="26"/>
    </row>
    <row r="280" spans="1:26" ht="14.25" customHeight="1" outlineLevel="1" x14ac:dyDescent="0.3">
      <c r="A280" s="57"/>
      <c r="B280" s="57"/>
      <c r="C280" s="58"/>
      <c r="D280" s="58"/>
      <c r="E280" s="57"/>
      <c r="F280" s="59"/>
      <c r="G280" s="60"/>
      <c r="H280" s="57"/>
      <c r="I280" s="61"/>
      <c r="J280" s="62"/>
      <c r="K280" s="63"/>
      <c r="L280" s="62"/>
      <c r="M280" s="62"/>
      <c r="N280" s="26"/>
      <c r="O280" s="26"/>
      <c r="P280" s="26"/>
      <c r="Q280" s="26"/>
      <c r="R280" s="26"/>
      <c r="S280" s="26"/>
      <c r="T280" s="26"/>
      <c r="U280" s="26"/>
      <c r="V280" s="26"/>
      <c r="W280" s="26"/>
      <c r="X280" s="26"/>
      <c r="Y280" s="26"/>
      <c r="Z280" s="26"/>
    </row>
    <row r="281" spans="1:26" ht="16.5" customHeight="1" outlineLevel="1" x14ac:dyDescent="0.3">
      <c r="A281" s="340" t="s">
        <v>132</v>
      </c>
      <c r="B281" s="336"/>
      <c r="C281" s="336"/>
      <c r="D281" s="336"/>
      <c r="E281" s="336"/>
      <c r="F281" s="336"/>
      <c r="G281" s="336"/>
      <c r="H281" s="337"/>
      <c r="I281" s="64">
        <f>SUM(I279:I280)</f>
        <v>52668.639999999999</v>
      </c>
      <c r="J281" s="65"/>
      <c r="K281" s="7"/>
      <c r="L281" s="41"/>
      <c r="M281" s="41"/>
      <c r="N281" s="45"/>
      <c r="O281" s="45"/>
      <c r="P281" s="45"/>
      <c r="Q281" s="45"/>
      <c r="R281" s="45"/>
      <c r="S281" s="45"/>
      <c r="T281" s="45"/>
      <c r="U281" s="45"/>
      <c r="V281" s="45"/>
      <c r="W281" s="45"/>
      <c r="X281" s="45"/>
      <c r="Y281" s="45"/>
      <c r="Z281" s="45"/>
    </row>
    <row r="282" spans="1:26" ht="16.5" customHeight="1" x14ac:dyDescent="0.3">
      <c r="A282" s="21"/>
      <c r="B282" s="21"/>
      <c r="C282" s="22"/>
      <c r="D282" s="22"/>
      <c r="E282" s="21"/>
      <c r="F282" s="23"/>
      <c r="G282" s="24"/>
      <c r="H282" s="21"/>
      <c r="I282" s="25"/>
      <c r="J282" s="69"/>
      <c r="K282" s="21"/>
      <c r="L282" s="22"/>
      <c r="M282" s="22"/>
      <c r="N282" s="26"/>
      <c r="O282" s="26"/>
      <c r="P282" s="26"/>
      <c r="Q282" s="26"/>
      <c r="R282" s="26"/>
      <c r="S282" s="26"/>
      <c r="T282" s="26"/>
      <c r="U282" s="26"/>
      <c r="V282" s="26"/>
      <c r="W282" s="26"/>
      <c r="X282" s="26"/>
      <c r="Y282" s="26"/>
      <c r="Z282" s="26"/>
    </row>
    <row r="283" spans="1:26" ht="27" customHeight="1" x14ac:dyDescent="0.3">
      <c r="A283" s="80"/>
      <c r="B283" s="80"/>
      <c r="C283" s="343" t="s">
        <v>255</v>
      </c>
      <c r="D283" s="344"/>
      <c r="E283" s="344"/>
      <c r="F283" s="344"/>
      <c r="G283" s="344"/>
      <c r="H283" s="345"/>
      <c r="I283" s="81">
        <f>+I281+I272</f>
        <v>3285449.6603999999</v>
      </c>
      <c r="J283" s="69"/>
      <c r="K283" s="21"/>
      <c r="L283" s="22"/>
      <c r="M283" s="22"/>
      <c r="N283" s="26"/>
      <c r="O283" s="26"/>
      <c r="P283" s="26"/>
      <c r="Q283" s="26"/>
      <c r="R283" s="26"/>
      <c r="S283" s="26"/>
      <c r="T283" s="26"/>
      <c r="U283" s="26"/>
      <c r="V283" s="26"/>
      <c r="W283" s="26"/>
      <c r="X283" s="26"/>
      <c r="Y283" s="26"/>
      <c r="Z283" s="26"/>
    </row>
    <row r="284" spans="1:26" ht="16.5" customHeight="1" x14ac:dyDescent="0.3">
      <c r="A284" s="21"/>
      <c r="B284" s="21"/>
      <c r="C284" s="22"/>
      <c r="D284" s="22"/>
      <c r="E284" s="21"/>
      <c r="F284" s="23"/>
      <c r="G284" s="24"/>
      <c r="H284" s="21"/>
      <c r="I284" s="25"/>
      <c r="J284" s="69"/>
      <c r="K284" s="21"/>
      <c r="L284" s="22"/>
      <c r="M284" s="22"/>
      <c r="N284" s="26"/>
      <c r="O284" s="26"/>
      <c r="P284" s="26"/>
      <c r="Q284" s="26"/>
      <c r="R284" s="26"/>
      <c r="S284" s="26"/>
      <c r="T284" s="26"/>
      <c r="U284" s="26"/>
      <c r="V284" s="26"/>
      <c r="W284" s="26"/>
      <c r="X284" s="26"/>
      <c r="Y284" s="26"/>
      <c r="Z284" s="26"/>
    </row>
    <row r="285" spans="1:26" ht="16.5" customHeight="1" x14ac:dyDescent="0.3">
      <c r="A285" s="21"/>
      <c r="B285" s="21"/>
      <c r="C285" s="22"/>
      <c r="D285" s="22"/>
      <c r="E285" s="21"/>
      <c r="F285" s="23"/>
      <c r="G285" s="24"/>
      <c r="H285" s="21"/>
      <c r="I285" s="25"/>
      <c r="J285" s="22"/>
      <c r="K285" s="21"/>
      <c r="L285" s="22"/>
      <c r="M285" s="22"/>
      <c r="N285" s="26"/>
      <c r="O285" s="26"/>
      <c r="P285" s="26"/>
      <c r="Q285" s="26"/>
      <c r="R285" s="26"/>
      <c r="S285" s="26"/>
      <c r="T285" s="26"/>
      <c r="U285" s="26"/>
      <c r="V285" s="26"/>
      <c r="W285" s="26"/>
      <c r="X285" s="26"/>
      <c r="Y285" s="26"/>
      <c r="Z285" s="26"/>
    </row>
    <row r="286" spans="1:26" ht="16.5" customHeight="1" x14ac:dyDescent="0.3">
      <c r="A286" s="30" t="s">
        <v>2</v>
      </c>
      <c r="B286" s="31"/>
      <c r="C286" s="32"/>
      <c r="D286" s="83"/>
      <c r="E286" s="33"/>
      <c r="F286" s="34"/>
      <c r="G286" s="35"/>
      <c r="H286" s="33"/>
      <c r="I286" s="36"/>
      <c r="J286" s="32"/>
      <c r="K286" s="33"/>
      <c r="L286" s="32"/>
      <c r="M286" s="32"/>
      <c r="N286" s="26"/>
      <c r="O286" s="26"/>
      <c r="P286" s="26"/>
      <c r="Q286" s="26"/>
      <c r="R286" s="26"/>
      <c r="S286" s="26"/>
      <c r="T286" s="26"/>
      <c r="U286" s="26"/>
      <c r="V286" s="26"/>
      <c r="W286" s="26"/>
      <c r="X286" s="26"/>
      <c r="Y286" s="26"/>
      <c r="Z286" s="26"/>
    </row>
    <row r="287" spans="1:26" ht="16.5" customHeight="1" x14ac:dyDescent="0.3">
      <c r="A287" s="30" t="s">
        <v>3</v>
      </c>
      <c r="B287" s="31"/>
      <c r="C287" s="32"/>
      <c r="D287" s="83"/>
      <c r="E287" s="33"/>
      <c r="F287" s="34"/>
      <c r="G287" s="35"/>
      <c r="H287" s="33"/>
      <c r="I287" s="36"/>
      <c r="J287" s="32"/>
      <c r="K287" s="33"/>
      <c r="L287" s="32"/>
      <c r="M287" s="32"/>
      <c r="N287" s="26"/>
      <c r="O287" s="26"/>
      <c r="P287" s="26"/>
      <c r="Q287" s="26"/>
      <c r="R287" s="26"/>
      <c r="S287" s="26"/>
      <c r="T287" s="26"/>
      <c r="U287" s="26"/>
      <c r="V287" s="26"/>
      <c r="W287" s="26"/>
      <c r="X287" s="26"/>
      <c r="Y287" s="26"/>
      <c r="Z287" s="26"/>
    </row>
    <row r="288" spans="1:26" ht="16.5" customHeight="1" x14ac:dyDescent="0.3">
      <c r="A288" s="30" t="s">
        <v>4</v>
      </c>
      <c r="B288" s="31"/>
      <c r="C288" s="32"/>
      <c r="D288" s="83"/>
      <c r="E288" s="33"/>
      <c r="F288" s="34"/>
      <c r="G288" s="35"/>
      <c r="H288" s="33"/>
      <c r="I288" s="36"/>
      <c r="J288" s="37"/>
      <c r="K288" s="33"/>
      <c r="L288" s="32"/>
      <c r="M288" s="32"/>
      <c r="N288" s="26"/>
      <c r="O288" s="26"/>
      <c r="P288" s="26"/>
      <c r="Q288" s="26"/>
      <c r="R288" s="26"/>
      <c r="S288" s="26"/>
      <c r="T288" s="26"/>
      <c r="U288" s="26"/>
      <c r="V288" s="26"/>
      <c r="W288" s="26"/>
      <c r="X288" s="26"/>
      <c r="Y288" s="26"/>
      <c r="Z288" s="26"/>
    </row>
    <row r="289" spans="1:26" ht="16.5" customHeight="1" x14ac:dyDescent="0.3">
      <c r="A289" s="30" t="s">
        <v>256</v>
      </c>
      <c r="B289" s="31"/>
      <c r="C289" s="32"/>
      <c r="D289" s="83"/>
      <c r="E289" s="33"/>
      <c r="F289" s="34"/>
      <c r="G289" s="35"/>
      <c r="H289" s="33"/>
      <c r="I289" s="36"/>
      <c r="J289" s="32"/>
      <c r="K289" s="33"/>
      <c r="L289" s="32"/>
      <c r="M289" s="32"/>
      <c r="N289" s="26"/>
      <c r="O289" s="26"/>
      <c r="P289" s="26"/>
      <c r="Q289" s="26"/>
      <c r="R289" s="26"/>
      <c r="S289" s="26"/>
      <c r="T289" s="26"/>
      <c r="U289" s="26"/>
      <c r="V289" s="26"/>
      <c r="W289" s="26"/>
      <c r="X289" s="26"/>
      <c r="Y289" s="26"/>
      <c r="Z289" s="26"/>
    </row>
    <row r="290" spans="1:26" ht="16.5" customHeight="1" x14ac:dyDescent="0.3">
      <c r="A290" s="7"/>
      <c r="B290" s="7"/>
      <c r="C290" s="22"/>
      <c r="D290" s="22"/>
      <c r="E290" s="21"/>
      <c r="F290" s="23"/>
      <c r="G290" s="24"/>
      <c r="H290" s="21"/>
      <c r="I290" s="25"/>
      <c r="J290" s="22"/>
      <c r="K290" s="21"/>
      <c r="L290" s="22"/>
      <c r="M290" s="22"/>
      <c r="N290" s="26"/>
      <c r="O290" s="26"/>
      <c r="P290" s="26"/>
      <c r="Q290" s="26"/>
      <c r="R290" s="26"/>
      <c r="S290" s="26"/>
      <c r="T290" s="26"/>
      <c r="U290" s="26"/>
      <c r="V290" s="26"/>
      <c r="W290" s="26"/>
      <c r="X290" s="26"/>
      <c r="Y290" s="26"/>
      <c r="Z290" s="26"/>
    </row>
    <row r="291" spans="1:26" ht="16.5" customHeight="1" outlineLevel="1" x14ac:dyDescent="0.3">
      <c r="A291" s="38" t="s">
        <v>22</v>
      </c>
      <c r="B291" s="39" t="s">
        <v>257</v>
      </c>
      <c r="C291" s="40"/>
      <c r="D291" s="40"/>
      <c r="E291" s="38"/>
      <c r="F291" s="42"/>
      <c r="G291" s="39"/>
      <c r="H291" s="38"/>
      <c r="I291" s="43"/>
      <c r="J291" s="40"/>
      <c r="K291" s="38"/>
      <c r="L291" s="40"/>
      <c r="M291" s="40"/>
      <c r="N291" s="45"/>
      <c r="O291" s="45"/>
      <c r="P291" s="45"/>
      <c r="Q291" s="45"/>
      <c r="R291" s="45"/>
      <c r="S291" s="45"/>
      <c r="T291" s="45"/>
      <c r="U291" s="45"/>
      <c r="V291" s="45"/>
      <c r="W291" s="45"/>
      <c r="X291" s="45"/>
      <c r="Y291" s="45"/>
      <c r="Z291" s="45"/>
    </row>
    <row r="292" spans="1:26" ht="16.5" customHeight="1" outlineLevel="1" x14ac:dyDescent="0.3">
      <c r="A292" s="21"/>
      <c r="B292" s="21"/>
      <c r="C292" s="22"/>
      <c r="D292" s="22"/>
      <c r="E292" s="21"/>
      <c r="F292" s="23"/>
      <c r="G292" s="24"/>
      <c r="H292" s="21"/>
      <c r="I292" s="25"/>
      <c r="J292" s="22"/>
      <c r="K292" s="21"/>
      <c r="L292" s="22"/>
      <c r="M292" s="22"/>
      <c r="N292" s="26"/>
      <c r="O292" s="26"/>
      <c r="P292" s="26"/>
      <c r="Q292" s="26"/>
      <c r="R292" s="26"/>
      <c r="S292" s="26"/>
      <c r="T292" s="26"/>
      <c r="U292" s="26"/>
      <c r="V292" s="26"/>
      <c r="W292" s="26"/>
      <c r="X292" s="26"/>
      <c r="Y292" s="26"/>
      <c r="Z292" s="26"/>
    </row>
    <row r="293" spans="1:26" ht="16.5" customHeight="1" outlineLevel="1" x14ac:dyDescent="0.3">
      <c r="A293" s="341" t="s">
        <v>24</v>
      </c>
      <c r="B293" s="341" t="s">
        <v>25</v>
      </c>
      <c r="C293" s="338" t="s">
        <v>26</v>
      </c>
      <c r="D293" s="338" t="s">
        <v>27</v>
      </c>
      <c r="E293" s="335" t="s">
        <v>28</v>
      </c>
      <c r="F293" s="337"/>
      <c r="G293" s="335" t="s">
        <v>29</v>
      </c>
      <c r="H293" s="336"/>
      <c r="I293" s="337"/>
      <c r="J293" s="338" t="s">
        <v>30</v>
      </c>
      <c r="K293" s="335" t="s">
        <v>31</v>
      </c>
      <c r="L293" s="337"/>
      <c r="M293" s="338" t="s">
        <v>32</v>
      </c>
      <c r="N293" s="45"/>
      <c r="O293" s="45"/>
      <c r="P293" s="45"/>
      <c r="Q293" s="45"/>
      <c r="R293" s="45"/>
      <c r="S293" s="45"/>
      <c r="T293" s="45"/>
      <c r="U293" s="45"/>
      <c r="V293" s="45"/>
      <c r="W293" s="45"/>
      <c r="X293" s="45"/>
      <c r="Y293" s="45"/>
      <c r="Z293" s="45"/>
    </row>
    <row r="294" spans="1:26" ht="16.5" customHeight="1" outlineLevel="1" x14ac:dyDescent="0.3">
      <c r="A294" s="342"/>
      <c r="B294" s="342"/>
      <c r="C294" s="342"/>
      <c r="D294" s="342"/>
      <c r="E294" s="71" t="s">
        <v>33</v>
      </c>
      <c r="F294" s="72" t="s">
        <v>34</v>
      </c>
      <c r="G294" s="73" t="s">
        <v>33</v>
      </c>
      <c r="H294" s="71" t="s">
        <v>34</v>
      </c>
      <c r="I294" s="74" t="s">
        <v>35</v>
      </c>
      <c r="J294" s="342"/>
      <c r="K294" s="71" t="s">
        <v>33</v>
      </c>
      <c r="L294" s="117" t="s">
        <v>36</v>
      </c>
      <c r="M294" s="339"/>
      <c r="N294" s="45"/>
      <c r="O294" s="45"/>
      <c r="P294" s="45"/>
      <c r="Q294" s="45"/>
      <c r="R294" s="45"/>
      <c r="S294" s="45"/>
      <c r="T294" s="45"/>
      <c r="U294" s="45"/>
      <c r="V294" s="45"/>
      <c r="W294" s="45"/>
      <c r="X294" s="45"/>
      <c r="Y294" s="45"/>
      <c r="Z294" s="45"/>
    </row>
    <row r="295" spans="1:26" ht="27.6" customHeight="1" outlineLevel="1" x14ac:dyDescent="0.3">
      <c r="A295" s="49" t="s">
        <v>37</v>
      </c>
      <c r="B295" s="49">
        <v>1</v>
      </c>
      <c r="C295" s="50" t="s">
        <v>258</v>
      </c>
      <c r="D295" s="50" t="s">
        <v>259</v>
      </c>
      <c r="E295" s="49">
        <v>1140801</v>
      </c>
      <c r="F295" s="51">
        <v>45849</v>
      </c>
      <c r="G295" s="52">
        <v>18584</v>
      </c>
      <c r="H295" s="49"/>
      <c r="I295" s="54">
        <v>810840</v>
      </c>
      <c r="J295" s="50" t="s">
        <v>94</v>
      </c>
      <c r="K295" s="49">
        <v>13025</v>
      </c>
      <c r="L295" s="50" t="s">
        <v>467</v>
      </c>
      <c r="M295" s="50" t="s">
        <v>468</v>
      </c>
      <c r="N295" s="26"/>
      <c r="O295" s="26"/>
      <c r="P295" s="26"/>
      <c r="Q295" s="26"/>
      <c r="R295" s="26"/>
      <c r="S295" s="26"/>
      <c r="T295" s="26"/>
      <c r="U295" s="26"/>
      <c r="V295" s="26"/>
      <c r="W295" s="26"/>
      <c r="X295" s="26"/>
      <c r="Y295" s="26"/>
      <c r="Z295" s="26"/>
    </row>
    <row r="296" spans="1:26" ht="27.6" customHeight="1" outlineLevel="1" x14ac:dyDescent="0.3">
      <c r="A296" s="49" t="s">
        <v>37</v>
      </c>
      <c r="B296" s="49">
        <v>1</v>
      </c>
      <c r="C296" s="50" t="s">
        <v>260</v>
      </c>
      <c r="D296" s="50" t="s">
        <v>261</v>
      </c>
      <c r="E296" s="49">
        <v>1144672</v>
      </c>
      <c r="F296" s="51">
        <v>45856</v>
      </c>
      <c r="G296" s="52">
        <v>10</v>
      </c>
      <c r="H296" s="49"/>
      <c r="I296" s="54">
        <v>857903.52</v>
      </c>
      <c r="J296" s="50" t="s">
        <v>94</v>
      </c>
      <c r="K296" s="49">
        <v>13024</v>
      </c>
      <c r="L296" s="50" t="s">
        <v>469</v>
      </c>
      <c r="M296" s="50" t="s">
        <v>470</v>
      </c>
      <c r="N296" s="26"/>
      <c r="O296" s="26"/>
      <c r="P296" s="26"/>
      <c r="Q296" s="26"/>
      <c r="R296" s="26"/>
      <c r="S296" s="26"/>
      <c r="T296" s="26"/>
      <c r="U296" s="26"/>
      <c r="V296" s="26"/>
      <c r="W296" s="26"/>
      <c r="X296" s="26"/>
      <c r="Y296" s="26"/>
      <c r="Z296" s="26"/>
    </row>
    <row r="297" spans="1:26" ht="27.6" customHeight="1" outlineLevel="1" x14ac:dyDescent="0.3">
      <c r="A297" s="49" t="s">
        <v>37</v>
      </c>
      <c r="B297" s="49">
        <v>1</v>
      </c>
      <c r="C297" s="50" t="s">
        <v>262</v>
      </c>
      <c r="D297" s="50" t="s">
        <v>261</v>
      </c>
      <c r="E297" s="49">
        <v>1144991</v>
      </c>
      <c r="F297" s="51">
        <v>45859</v>
      </c>
      <c r="G297" s="52">
        <v>16</v>
      </c>
      <c r="H297" s="49"/>
      <c r="I297" s="54">
        <v>1299972.56</v>
      </c>
      <c r="J297" s="50" t="s">
        <v>94</v>
      </c>
      <c r="K297" s="49">
        <v>13023</v>
      </c>
      <c r="L297" s="50" t="s">
        <v>469</v>
      </c>
      <c r="M297" s="50" t="s">
        <v>470</v>
      </c>
      <c r="N297" s="26"/>
      <c r="O297" s="26"/>
      <c r="P297" s="26"/>
      <c r="Q297" s="26"/>
      <c r="R297" s="26"/>
      <c r="S297" s="26"/>
      <c r="T297" s="26"/>
      <c r="U297" s="26"/>
      <c r="V297" s="26"/>
      <c r="W297" s="26"/>
      <c r="X297" s="26"/>
      <c r="Y297" s="26"/>
      <c r="Z297" s="26"/>
    </row>
    <row r="298" spans="1:26" ht="27.6" customHeight="1" outlineLevel="1" x14ac:dyDescent="0.3">
      <c r="A298" s="49" t="s">
        <v>37</v>
      </c>
      <c r="B298" s="49">
        <v>1</v>
      </c>
      <c r="C298" s="50" t="s">
        <v>263</v>
      </c>
      <c r="D298" s="50" t="s">
        <v>261</v>
      </c>
      <c r="E298" s="49">
        <v>1144994</v>
      </c>
      <c r="F298" s="51">
        <v>45859</v>
      </c>
      <c r="G298" s="52">
        <v>14</v>
      </c>
      <c r="H298" s="49"/>
      <c r="I298" s="54">
        <v>1450622.92</v>
      </c>
      <c r="J298" s="50" t="s">
        <v>94</v>
      </c>
      <c r="K298" s="49">
        <v>13026</v>
      </c>
      <c r="L298" s="50" t="s">
        <v>471</v>
      </c>
      <c r="M298" s="50" t="s">
        <v>472</v>
      </c>
      <c r="N298" s="26"/>
      <c r="O298" s="26"/>
      <c r="P298" s="26"/>
      <c r="Q298" s="26"/>
      <c r="R298" s="26"/>
      <c r="S298" s="26"/>
      <c r="T298" s="26"/>
      <c r="U298" s="26"/>
      <c r="V298" s="26"/>
      <c r="W298" s="26"/>
      <c r="X298" s="26"/>
      <c r="Y298" s="26"/>
      <c r="Z298" s="26"/>
    </row>
    <row r="299" spans="1:26" ht="27.6" customHeight="1" outlineLevel="1" x14ac:dyDescent="0.3">
      <c r="A299" s="49" t="s">
        <v>37</v>
      </c>
      <c r="B299" s="49">
        <v>1</v>
      </c>
      <c r="C299" s="50" t="s">
        <v>264</v>
      </c>
      <c r="D299" s="50" t="s">
        <v>261</v>
      </c>
      <c r="E299" s="49">
        <v>1144993</v>
      </c>
      <c r="F299" s="51">
        <v>45859</v>
      </c>
      <c r="G299" s="52">
        <v>15</v>
      </c>
      <c r="H299" s="49"/>
      <c r="I299" s="54">
        <v>1450622.92</v>
      </c>
      <c r="J299" s="50" t="s">
        <v>94</v>
      </c>
      <c r="K299" s="49">
        <v>13027</v>
      </c>
      <c r="L299" s="50" t="s">
        <v>469</v>
      </c>
      <c r="M299" s="50" t="s">
        <v>470</v>
      </c>
      <c r="N299" s="26"/>
      <c r="O299" s="26"/>
      <c r="P299" s="26"/>
      <c r="Q299" s="26"/>
      <c r="R299" s="26"/>
      <c r="S299" s="26"/>
      <c r="T299" s="26"/>
      <c r="U299" s="26"/>
      <c r="V299" s="26"/>
      <c r="W299" s="26"/>
      <c r="X299" s="26"/>
      <c r="Y299" s="26"/>
      <c r="Z299" s="26"/>
    </row>
    <row r="300" spans="1:26" ht="27.6" customHeight="1" outlineLevel="1" x14ac:dyDescent="0.3">
      <c r="A300" s="49" t="s">
        <v>37</v>
      </c>
      <c r="B300" s="49">
        <v>1</v>
      </c>
      <c r="C300" s="50" t="s">
        <v>265</v>
      </c>
      <c r="D300" s="50" t="s">
        <v>261</v>
      </c>
      <c r="E300" s="49">
        <v>1144997</v>
      </c>
      <c r="F300" s="51">
        <v>45859</v>
      </c>
      <c r="G300" s="52">
        <v>11</v>
      </c>
      <c r="H300" s="49"/>
      <c r="I300" s="54">
        <v>568400</v>
      </c>
      <c r="J300" s="50" t="s">
        <v>94</v>
      </c>
      <c r="K300" s="49">
        <v>13016</v>
      </c>
      <c r="L300" s="50" t="s">
        <v>473</v>
      </c>
      <c r="M300" s="50" t="s">
        <v>474</v>
      </c>
      <c r="N300" s="26"/>
      <c r="O300" s="26"/>
      <c r="P300" s="26"/>
      <c r="Q300" s="26"/>
      <c r="R300" s="26"/>
      <c r="S300" s="26"/>
      <c r="T300" s="26"/>
      <c r="U300" s="26"/>
      <c r="V300" s="26"/>
      <c r="W300" s="26"/>
      <c r="X300" s="26"/>
      <c r="Y300" s="26"/>
      <c r="Z300" s="26"/>
    </row>
    <row r="301" spans="1:26" ht="27.6" customHeight="1" outlineLevel="1" x14ac:dyDescent="0.3">
      <c r="A301" s="49" t="s">
        <v>37</v>
      </c>
      <c r="B301" s="49">
        <v>1</v>
      </c>
      <c r="C301" s="50" t="s">
        <v>266</v>
      </c>
      <c r="D301" s="50" t="s">
        <v>261</v>
      </c>
      <c r="E301" s="49">
        <v>1144999</v>
      </c>
      <c r="F301" s="51">
        <v>45859</v>
      </c>
      <c r="G301" s="52">
        <v>12</v>
      </c>
      <c r="H301" s="49"/>
      <c r="I301" s="54">
        <v>568400</v>
      </c>
      <c r="J301" s="50" t="s">
        <v>94</v>
      </c>
      <c r="K301" s="49">
        <v>13022</v>
      </c>
      <c r="L301" s="50" t="s">
        <v>475</v>
      </c>
      <c r="M301" s="50" t="s">
        <v>476</v>
      </c>
      <c r="N301" s="26"/>
      <c r="O301" s="26"/>
      <c r="P301" s="26"/>
      <c r="Q301" s="26"/>
      <c r="R301" s="26"/>
      <c r="S301" s="26"/>
      <c r="T301" s="26"/>
      <c r="U301" s="26"/>
      <c r="V301" s="26"/>
      <c r="W301" s="26"/>
      <c r="X301" s="26"/>
      <c r="Y301" s="26"/>
      <c r="Z301" s="26"/>
    </row>
    <row r="302" spans="1:26" ht="27.6" customHeight="1" outlineLevel="1" x14ac:dyDescent="0.3">
      <c r="A302" s="49" t="s">
        <v>37</v>
      </c>
      <c r="B302" s="49">
        <v>1</v>
      </c>
      <c r="C302" s="50" t="s">
        <v>267</v>
      </c>
      <c r="D302" s="50" t="s">
        <v>261</v>
      </c>
      <c r="E302" s="49">
        <v>1145001</v>
      </c>
      <c r="F302" s="51">
        <v>45859</v>
      </c>
      <c r="G302" s="52">
        <v>13</v>
      </c>
      <c r="H302" s="49"/>
      <c r="I302" s="54">
        <v>568400</v>
      </c>
      <c r="J302" s="50" t="s">
        <v>94</v>
      </c>
      <c r="K302" s="49">
        <v>13017</v>
      </c>
      <c r="L302" s="50" t="s">
        <v>469</v>
      </c>
      <c r="M302" s="50" t="s">
        <v>470</v>
      </c>
      <c r="N302" s="26"/>
      <c r="O302" s="26"/>
      <c r="P302" s="26"/>
      <c r="Q302" s="26"/>
      <c r="R302" s="26"/>
      <c r="S302" s="26"/>
      <c r="T302" s="26"/>
      <c r="U302" s="26"/>
      <c r="V302" s="26"/>
      <c r="W302" s="26"/>
      <c r="X302" s="26"/>
      <c r="Y302" s="26"/>
      <c r="Z302" s="26"/>
    </row>
    <row r="303" spans="1:26" ht="27.6" customHeight="1" outlineLevel="1" x14ac:dyDescent="0.3">
      <c r="A303" s="49" t="s">
        <v>37</v>
      </c>
      <c r="B303" s="49">
        <v>1</v>
      </c>
      <c r="C303" s="50" t="s">
        <v>268</v>
      </c>
      <c r="D303" s="50" t="s">
        <v>261</v>
      </c>
      <c r="E303" s="49">
        <v>1156575</v>
      </c>
      <c r="F303" s="51">
        <v>45874</v>
      </c>
      <c r="G303" s="52">
        <v>18</v>
      </c>
      <c r="H303" s="49"/>
      <c r="I303" s="54">
        <v>754000</v>
      </c>
      <c r="J303" s="50" t="s">
        <v>94</v>
      </c>
      <c r="K303" s="49">
        <v>13030</v>
      </c>
      <c r="L303" s="50" t="s">
        <v>469</v>
      </c>
      <c r="M303" s="50" t="s">
        <v>470</v>
      </c>
      <c r="N303" s="26"/>
      <c r="O303" s="26"/>
      <c r="P303" s="26"/>
      <c r="Q303" s="26"/>
      <c r="R303" s="26"/>
      <c r="S303" s="26"/>
      <c r="T303" s="26"/>
      <c r="U303" s="26"/>
      <c r="V303" s="26"/>
      <c r="W303" s="26"/>
      <c r="X303" s="26"/>
      <c r="Y303" s="26"/>
      <c r="Z303" s="26"/>
    </row>
    <row r="304" spans="1:26" ht="27.6" customHeight="1" outlineLevel="1" x14ac:dyDescent="0.3">
      <c r="A304" s="49" t="s">
        <v>37</v>
      </c>
      <c r="B304" s="49">
        <v>1</v>
      </c>
      <c r="C304" s="50" t="s">
        <v>269</v>
      </c>
      <c r="D304" s="50" t="s">
        <v>261</v>
      </c>
      <c r="E304" s="49">
        <v>1156577</v>
      </c>
      <c r="F304" s="51">
        <v>45874</v>
      </c>
      <c r="G304" s="52">
        <v>19</v>
      </c>
      <c r="H304" s="49"/>
      <c r="I304" s="54">
        <v>796997.72</v>
      </c>
      <c r="J304" s="50" t="s">
        <v>94</v>
      </c>
      <c r="K304" s="49">
        <v>13029</v>
      </c>
      <c r="L304" s="50" t="s">
        <v>469</v>
      </c>
      <c r="M304" s="50" t="s">
        <v>470</v>
      </c>
      <c r="N304" s="26"/>
      <c r="O304" s="26"/>
      <c r="P304" s="26"/>
      <c r="Q304" s="26"/>
      <c r="R304" s="26"/>
      <c r="S304" s="26"/>
      <c r="T304" s="26"/>
      <c r="U304" s="26"/>
      <c r="V304" s="26"/>
      <c r="W304" s="26"/>
      <c r="X304" s="26"/>
      <c r="Y304" s="26"/>
      <c r="Z304" s="26"/>
    </row>
    <row r="305" spans="1:26" ht="27.6" customHeight="1" outlineLevel="1" x14ac:dyDescent="0.3">
      <c r="A305" s="49" t="s">
        <v>37</v>
      </c>
      <c r="B305" s="49">
        <v>1</v>
      </c>
      <c r="C305" s="50" t="s">
        <v>270</v>
      </c>
      <c r="D305" s="50" t="s">
        <v>261</v>
      </c>
      <c r="E305" s="49">
        <v>1156579</v>
      </c>
      <c r="F305" s="51">
        <v>45874</v>
      </c>
      <c r="G305" s="52">
        <v>20</v>
      </c>
      <c r="H305" s="49"/>
      <c r="I305" s="54">
        <v>754000</v>
      </c>
      <c r="J305" s="50" t="s">
        <v>94</v>
      </c>
      <c r="K305" s="49">
        <v>13028</v>
      </c>
      <c r="L305" s="50" t="s">
        <v>469</v>
      </c>
      <c r="M305" s="50" t="s">
        <v>470</v>
      </c>
      <c r="N305" s="26"/>
      <c r="O305" s="26"/>
      <c r="P305" s="26"/>
      <c r="Q305" s="26"/>
      <c r="R305" s="26"/>
      <c r="S305" s="26"/>
      <c r="T305" s="26"/>
      <c r="U305" s="26"/>
      <c r="V305" s="26"/>
      <c r="W305" s="26"/>
      <c r="X305" s="26"/>
      <c r="Y305" s="26"/>
      <c r="Z305" s="26"/>
    </row>
    <row r="306" spans="1:26" ht="27.6" customHeight="1" outlineLevel="1" x14ac:dyDescent="0.3">
      <c r="A306" s="49" t="s">
        <v>37</v>
      </c>
      <c r="B306" s="49">
        <v>1</v>
      </c>
      <c r="C306" s="50" t="s">
        <v>271</v>
      </c>
      <c r="D306" s="50" t="s">
        <v>272</v>
      </c>
      <c r="E306" s="49">
        <v>1182662</v>
      </c>
      <c r="F306" s="51">
        <v>45918</v>
      </c>
      <c r="G306" s="52">
        <v>3467</v>
      </c>
      <c r="H306" s="49"/>
      <c r="I306" s="54">
        <v>1245000.1599999999</v>
      </c>
      <c r="J306" s="50" t="s">
        <v>49</v>
      </c>
      <c r="K306" s="114">
        <v>13059</v>
      </c>
      <c r="L306" s="50" t="s">
        <v>477</v>
      </c>
      <c r="M306" s="50" t="s">
        <v>478</v>
      </c>
      <c r="N306" s="26"/>
      <c r="O306" s="26"/>
      <c r="P306" s="26"/>
      <c r="Q306" s="26"/>
      <c r="R306" s="26"/>
      <c r="S306" s="26"/>
      <c r="T306" s="26"/>
      <c r="U306" s="26"/>
      <c r="V306" s="26"/>
      <c r="W306" s="26"/>
      <c r="X306" s="26"/>
      <c r="Y306" s="26"/>
      <c r="Z306" s="26"/>
    </row>
    <row r="307" spans="1:26" ht="27.6" customHeight="1" outlineLevel="1" x14ac:dyDescent="0.3">
      <c r="A307" s="49" t="s">
        <v>37</v>
      </c>
      <c r="B307" s="49">
        <v>1</v>
      </c>
      <c r="C307" s="50" t="s">
        <v>273</v>
      </c>
      <c r="D307" s="50" t="s">
        <v>272</v>
      </c>
      <c r="E307" s="49">
        <v>1182664</v>
      </c>
      <c r="F307" s="51">
        <v>45918</v>
      </c>
      <c r="G307" s="52">
        <v>3468</v>
      </c>
      <c r="H307" s="49"/>
      <c r="I307" s="54">
        <v>1245000.1599999999</v>
      </c>
      <c r="J307" s="50" t="s">
        <v>49</v>
      </c>
      <c r="K307" s="49">
        <v>13058</v>
      </c>
      <c r="L307" s="50" t="s">
        <v>477</v>
      </c>
      <c r="M307" s="50" t="s">
        <v>478</v>
      </c>
      <c r="N307" s="26"/>
      <c r="O307" s="26"/>
      <c r="P307" s="26"/>
      <c r="Q307" s="26"/>
      <c r="R307" s="26"/>
      <c r="S307" s="26"/>
      <c r="T307" s="26"/>
      <c r="U307" s="26"/>
      <c r="V307" s="26"/>
      <c r="W307" s="26"/>
      <c r="X307" s="26"/>
      <c r="Y307" s="26"/>
      <c r="Z307" s="26"/>
    </row>
    <row r="308" spans="1:26" ht="27.6" customHeight="1" outlineLevel="1" x14ac:dyDescent="0.3">
      <c r="A308" s="49" t="s">
        <v>37</v>
      </c>
      <c r="B308" s="49">
        <v>1</v>
      </c>
      <c r="C308" s="50" t="s">
        <v>274</v>
      </c>
      <c r="D308" s="50" t="s">
        <v>272</v>
      </c>
      <c r="E308" s="49">
        <v>1204873</v>
      </c>
      <c r="F308" s="51">
        <v>45944</v>
      </c>
      <c r="G308" s="52" t="s">
        <v>275</v>
      </c>
      <c r="H308" s="56"/>
      <c r="I308" s="54">
        <v>1460005</v>
      </c>
      <c r="J308" s="50" t="s">
        <v>276</v>
      </c>
      <c r="K308" s="49">
        <v>13081</v>
      </c>
      <c r="L308" s="50" t="s">
        <v>479</v>
      </c>
      <c r="M308" s="50" t="s">
        <v>480</v>
      </c>
      <c r="N308" s="26"/>
      <c r="O308" s="26"/>
      <c r="P308" s="26"/>
      <c r="Q308" s="26"/>
      <c r="R308" s="26"/>
      <c r="S308" s="26"/>
      <c r="T308" s="26"/>
      <c r="U308" s="26"/>
      <c r="V308" s="26"/>
      <c r="W308" s="26"/>
      <c r="X308" s="26"/>
      <c r="Y308" s="26"/>
      <c r="Z308" s="26"/>
    </row>
    <row r="309" spans="1:26" ht="27.6" customHeight="1" outlineLevel="1" x14ac:dyDescent="0.3">
      <c r="A309" s="49" t="s">
        <v>37</v>
      </c>
      <c r="B309" s="49">
        <v>1</v>
      </c>
      <c r="C309" s="50" t="s">
        <v>277</v>
      </c>
      <c r="D309" s="50" t="s">
        <v>272</v>
      </c>
      <c r="E309" s="49">
        <v>1204873</v>
      </c>
      <c r="F309" s="51">
        <v>45944</v>
      </c>
      <c r="G309" s="52" t="s">
        <v>278</v>
      </c>
      <c r="H309" s="49"/>
      <c r="I309" s="54">
        <v>1460005</v>
      </c>
      <c r="J309" s="50" t="s">
        <v>276</v>
      </c>
      <c r="K309" s="49">
        <v>13080</v>
      </c>
      <c r="L309" s="50" t="s">
        <v>479</v>
      </c>
      <c r="M309" s="50" t="s">
        <v>480</v>
      </c>
      <c r="N309" s="26"/>
      <c r="O309" s="26"/>
      <c r="P309" s="26"/>
      <c r="Q309" s="26"/>
      <c r="R309" s="26"/>
      <c r="S309" s="26"/>
      <c r="T309" s="26"/>
      <c r="U309" s="26"/>
      <c r="V309" s="26"/>
      <c r="W309" s="26"/>
      <c r="X309" s="26"/>
      <c r="Y309" s="26"/>
      <c r="Z309" s="26"/>
    </row>
    <row r="310" spans="1:26" ht="27.6" customHeight="1" outlineLevel="1" x14ac:dyDescent="0.3">
      <c r="A310" s="49" t="s">
        <v>37</v>
      </c>
      <c r="B310" s="49">
        <v>1</v>
      </c>
      <c r="C310" s="50" t="s">
        <v>279</v>
      </c>
      <c r="D310" s="50" t="s">
        <v>272</v>
      </c>
      <c r="E310" s="49">
        <v>1240389</v>
      </c>
      <c r="F310" s="51">
        <v>45981</v>
      </c>
      <c r="G310" s="52">
        <v>3586</v>
      </c>
      <c r="H310" s="49"/>
      <c r="I310" s="54">
        <v>1350000</v>
      </c>
      <c r="J310" s="50" t="s">
        <v>49</v>
      </c>
      <c r="K310" s="49">
        <v>13099</v>
      </c>
      <c r="L310" s="50" t="s">
        <v>477</v>
      </c>
      <c r="M310" s="50" t="s">
        <v>478</v>
      </c>
      <c r="N310" s="26"/>
      <c r="O310" s="26"/>
      <c r="P310" s="26"/>
      <c r="Q310" s="26"/>
      <c r="R310" s="26"/>
      <c r="S310" s="26"/>
      <c r="T310" s="26"/>
      <c r="U310" s="26"/>
      <c r="V310" s="26"/>
      <c r="W310" s="26"/>
      <c r="X310" s="26"/>
      <c r="Y310" s="26"/>
      <c r="Z310" s="26"/>
    </row>
    <row r="311" spans="1:26" ht="27.6" customHeight="1" outlineLevel="1" x14ac:dyDescent="0.3">
      <c r="A311" s="49" t="s">
        <v>37</v>
      </c>
      <c r="B311" s="49">
        <v>1</v>
      </c>
      <c r="C311" s="50" t="s">
        <v>280</v>
      </c>
      <c r="D311" s="50" t="s">
        <v>261</v>
      </c>
      <c r="E311" s="49">
        <v>1259032</v>
      </c>
      <c r="F311" s="51">
        <v>45993</v>
      </c>
      <c r="G311" s="52" t="s">
        <v>281</v>
      </c>
      <c r="H311" s="49"/>
      <c r="I311" s="54">
        <v>889720</v>
      </c>
      <c r="J311" s="50" t="s">
        <v>94</v>
      </c>
      <c r="K311" s="49">
        <v>13105</v>
      </c>
      <c r="L311" s="50" t="s">
        <v>469</v>
      </c>
      <c r="M311" s="50" t="s">
        <v>470</v>
      </c>
      <c r="N311" s="26"/>
      <c r="O311" s="26"/>
      <c r="P311" s="26"/>
      <c r="Q311" s="26"/>
      <c r="R311" s="26"/>
      <c r="S311" s="26"/>
      <c r="T311" s="26"/>
      <c r="U311" s="26"/>
      <c r="V311" s="26"/>
      <c r="W311" s="26"/>
      <c r="X311" s="26"/>
      <c r="Y311" s="26"/>
      <c r="Z311" s="26"/>
    </row>
    <row r="312" spans="1:26" ht="27.6" customHeight="1" outlineLevel="1" x14ac:dyDescent="0.3">
      <c r="A312" s="49" t="s">
        <v>37</v>
      </c>
      <c r="B312" s="49">
        <v>1</v>
      </c>
      <c r="C312" s="50" t="s">
        <v>282</v>
      </c>
      <c r="D312" s="50" t="s">
        <v>272</v>
      </c>
      <c r="E312" s="49">
        <v>1261073</v>
      </c>
      <c r="F312" s="51">
        <v>46000</v>
      </c>
      <c r="G312" s="52" t="s">
        <v>283</v>
      </c>
      <c r="H312" s="49"/>
      <c r="I312" s="54">
        <v>994497</v>
      </c>
      <c r="J312" s="50" t="s">
        <v>284</v>
      </c>
      <c r="K312" s="49">
        <v>13115</v>
      </c>
      <c r="L312" s="50" t="s">
        <v>481</v>
      </c>
      <c r="M312" s="50" t="s">
        <v>482</v>
      </c>
      <c r="N312" s="26"/>
      <c r="O312" s="26"/>
      <c r="P312" s="26"/>
      <c r="Q312" s="26"/>
      <c r="R312" s="26"/>
      <c r="S312" s="26"/>
      <c r="T312" s="26"/>
      <c r="U312" s="26"/>
      <c r="V312" s="26"/>
      <c r="W312" s="26"/>
      <c r="X312" s="26"/>
      <c r="Y312" s="26"/>
      <c r="Z312" s="26"/>
    </row>
    <row r="313" spans="1:26" ht="27.6" customHeight="1" outlineLevel="1" x14ac:dyDescent="0.3">
      <c r="A313" s="49" t="s">
        <v>37</v>
      </c>
      <c r="B313" s="49">
        <v>1</v>
      </c>
      <c r="C313" s="50" t="s">
        <v>285</v>
      </c>
      <c r="D313" s="50" t="s">
        <v>272</v>
      </c>
      <c r="E313" s="49">
        <v>1261636</v>
      </c>
      <c r="F313" s="51">
        <v>46000</v>
      </c>
      <c r="G313" s="52" t="s">
        <v>286</v>
      </c>
      <c r="H313" s="49"/>
      <c r="I313" s="54">
        <v>379502</v>
      </c>
      <c r="J313" s="50" t="s">
        <v>284</v>
      </c>
      <c r="K313" s="49">
        <v>13116</v>
      </c>
      <c r="L313" s="50" t="s">
        <v>481</v>
      </c>
      <c r="M313" s="50" t="s">
        <v>482</v>
      </c>
      <c r="N313" s="26"/>
      <c r="O313" s="26"/>
      <c r="P313" s="26"/>
      <c r="Q313" s="26"/>
      <c r="R313" s="26"/>
      <c r="S313" s="26"/>
      <c r="T313" s="26"/>
      <c r="U313" s="26"/>
      <c r="V313" s="26"/>
      <c r="W313" s="26"/>
      <c r="X313" s="26"/>
      <c r="Y313" s="26"/>
      <c r="Z313" s="26"/>
    </row>
    <row r="314" spans="1:26" ht="27.6" customHeight="1" outlineLevel="1" x14ac:dyDescent="0.3">
      <c r="A314" s="49" t="s">
        <v>37</v>
      </c>
      <c r="B314" s="49">
        <v>1</v>
      </c>
      <c r="C314" s="50" t="s">
        <v>287</v>
      </c>
      <c r="D314" s="50" t="s">
        <v>272</v>
      </c>
      <c r="E314" s="49">
        <v>1261752</v>
      </c>
      <c r="F314" s="51">
        <v>46000</v>
      </c>
      <c r="G314" s="52" t="s">
        <v>288</v>
      </c>
      <c r="H314" s="49"/>
      <c r="I314" s="54">
        <v>484503</v>
      </c>
      <c r="J314" s="50" t="s">
        <v>284</v>
      </c>
      <c r="K314" s="49">
        <v>13113</v>
      </c>
      <c r="L314" s="50" t="s">
        <v>481</v>
      </c>
      <c r="M314" s="50" t="s">
        <v>482</v>
      </c>
      <c r="N314" s="26"/>
      <c r="O314" s="26"/>
      <c r="P314" s="26"/>
      <c r="Q314" s="26"/>
      <c r="R314" s="26"/>
      <c r="S314" s="26"/>
      <c r="T314" s="26"/>
      <c r="U314" s="26"/>
      <c r="V314" s="26"/>
      <c r="W314" s="26"/>
      <c r="X314" s="26"/>
      <c r="Y314" s="26"/>
      <c r="Z314" s="26"/>
    </row>
    <row r="315" spans="1:26" ht="27.6" customHeight="1" outlineLevel="1" x14ac:dyDescent="0.3">
      <c r="A315" s="49" t="s">
        <v>37</v>
      </c>
      <c r="B315" s="49">
        <v>1</v>
      </c>
      <c r="C315" s="50" t="s">
        <v>289</v>
      </c>
      <c r="D315" s="50" t="s">
        <v>272</v>
      </c>
      <c r="E315" s="49">
        <v>1261765</v>
      </c>
      <c r="F315" s="51">
        <v>46000</v>
      </c>
      <c r="G315" s="52" t="s">
        <v>290</v>
      </c>
      <c r="H315" s="49"/>
      <c r="I315" s="54">
        <v>484503</v>
      </c>
      <c r="J315" s="50" t="s">
        <v>284</v>
      </c>
      <c r="K315" s="49">
        <v>13114</v>
      </c>
      <c r="L315" s="50" t="s">
        <v>481</v>
      </c>
      <c r="M315" s="50" t="s">
        <v>482</v>
      </c>
      <c r="N315" s="26"/>
      <c r="O315" s="26"/>
      <c r="P315" s="26"/>
      <c r="Q315" s="26"/>
      <c r="R315" s="26"/>
      <c r="S315" s="26"/>
      <c r="T315" s="26"/>
      <c r="U315" s="26"/>
      <c r="V315" s="26"/>
      <c r="W315" s="26"/>
      <c r="X315" s="26"/>
      <c r="Y315" s="26"/>
      <c r="Z315" s="26"/>
    </row>
    <row r="316" spans="1:26" ht="27.6" customHeight="1" outlineLevel="1" x14ac:dyDescent="0.3">
      <c r="A316" s="49" t="s">
        <v>37</v>
      </c>
      <c r="B316" s="49">
        <v>1</v>
      </c>
      <c r="C316" s="50" t="s">
        <v>291</v>
      </c>
      <c r="D316" s="50" t="s">
        <v>272</v>
      </c>
      <c r="E316" s="49">
        <v>1267568</v>
      </c>
      <c r="F316" s="51">
        <v>46002</v>
      </c>
      <c r="G316" s="52">
        <v>3598</v>
      </c>
      <c r="H316" s="49"/>
      <c r="I316" s="54">
        <v>1519600</v>
      </c>
      <c r="J316" s="50" t="s">
        <v>49</v>
      </c>
      <c r="K316" s="49">
        <v>13109</v>
      </c>
      <c r="L316" s="50" t="s">
        <v>477</v>
      </c>
      <c r="M316" s="50" t="s">
        <v>478</v>
      </c>
      <c r="N316" s="26"/>
      <c r="O316" s="26"/>
      <c r="P316" s="26"/>
      <c r="Q316" s="26"/>
      <c r="R316" s="26"/>
      <c r="S316" s="26"/>
      <c r="T316" s="26"/>
      <c r="U316" s="26"/>
      <c r="V316" s="26"/>
      <c r="W316" s="26"/>
      <c r="X316" s="26"/>
      <c r="Y316" s="26"/>
      <c r="Z316" s="26"/>
    </row>
    <row r="317" spans="1:26" ht="27.6" customHeight="1" outlineLevel="1" x14ac:dyDescent="0.3">
      <c r="A317" s="49" t="s">
        <v>37</v>
      </c>
      <c r="B317" s="49">
        <v>1</v>
      </c>
      <c r="C317" s="50" t="s">
        <v>292</v>
      </c>
      <c r="D317" s="50" t="s">
        <v>272</v>
      </c>
      <c r="E317" s="49">
        <v>1267568</v>
      </c>
      <c r="F317" s="51">
        <v>46002</v>
      </c>
      <c r="G317" s="52">
        <v>3599</v>
      </c>
      <c r="H317" s="49"/>
      <c r="I317" s="54">
        <v>1519600</v>
      </c>
      <c r="J317" s="50" t="s">
        <v>49</v>
      </c>
      <c r="K317" s="49">
        <v>13108</v>
      </c>
      <c r="L317" s="50" t="s">
        <v>477</v>
      </c>
      <c r="M317" s="50" t="s">
        <v>478</v>
      </c>
      <c r="N317" s="26"/>
      <c r="O317" s="26"/>
      <c r="P317" s="26"/>
      <c r="Q317" s="26"/>
      <c r="R317" s="26"/>
      <c r="S317" s="26"/>
      <c r="T317" s="26"/>
      <c r="U317" s="26"/>
      <c r="V317" s="26"/>
      <c r="W317" s="26"/>
      <c r="X317" s="26"/>
      <c r="Y317" s="26"/>
      <c r="Z317" s="26"/>
    </row>
    <row r="318" spans="1:26" ht="27.6" customHeight="1" outlineLevel="1" x14ac:dyDescent="0.3">
      <c r="A318" s="49" t="s">
        <v>37</v>
      </c>
      <c r="B318" s="49">
        <v>1</v>
      </c>
      <c r="C318" s="50" t="s">
        <v>293</v>
      </c>
      <c r="D318" s="50" t="s">
        <v>272</v>
      </c>
      <c r="E318" s="49">
        <v>1267568</v>
      </c>
      <c r="F318" s="51">
        <v>46002</v>
      </c>
      <c r="G318" s="52">
        <v>3595</v>
      </c>
      <c r="H318" s="49"/>
      <c r="I318" s="54">
        <v>1519600</v>
      </c>
      <c r="J318" s="50" t="s">
        <v>49</v>
      </c>
      <c r="K318" s="49">
        <v>13112</v>
      </c>
      <c r="L318" s="50" t="s">
        <v>477</v>
      </c>
      <c r="M318" s="50" t="s">
        <v>478</v>
      </c>
      <c r="N318" s="26"/>
      <c r="O318" s="26"/>
      <c r="P318" s="26"/>
      <c r="Q318" s="26"/>
      <c r="R318" s="26"/>
      <c r="S318" s="26"/>
      <c r="T318" s="26"/>
      <c r="U318" s="26"/>
      <c r="V318" s="26"/>
      <c r="W318" s="26"/>
      <c r="X318" s="26"/>
      <c r="Y318" s="26"/>
      <c r="Z318" s="26"/>
    </row>
    <row r="319" spans="1:26" ht="27.6" customHeight="1" outlineLevel="1" x14ac:dyDescent="0.3">
      <c r="A319" s="49" t="s">
        <v>37</v>
      </c>
      <c r="B319" s="49">
        <v>1</v>
      </c>
      <c r="C319" s="50" t="s">
        <v>294</v>
      </c>
      <c r="D319" s="50" t="s">
        <v>272</v>
      </c>
      <c r="E319" s="49">
        <v>1267568</v>
      </c>
      <c r="F319" s="51">
        <v>46002</v>
      </c>
      <c r="G319" s="52">
        <v>3597</v>
      </c>
      <c r="H319" s="49"/>
      <c r="I319" s="54">
        <v>1519600</v>
      </c>
      <c r="J319" s="50" t="s">
        <v>49</v>
      </c>
      <c r="K319" s="49">
        <v>13110</v>
      </c>
      <c r="L319" s="50" t="s">
        <v>477</v>
      </c>
      <c r="M319" s="50" t="s">
        <v>478</v>
      </c>
      <c r="N319" s="26"/>
      <c r="O319" s="26"/>
      <c r="P319" s="26"/>
      <c r="Q319" s="26"/>
      <c r="R319" s="26"/>
      <c r="S319" s="26"/>
      <c r="T319" s="26"/>
      <c r="U319" s="26"/>
      <c r="V319" s="26"/>
      <c r="W319" s="26"/>
      <c r="X319" s="26"/>
      <c r="Y319" s="26"/>
      <c r="Z319" s="26"/>
    </row>
    <row r="320" spans="1:26" ht="27.6" customHeight="1" outlineLevel="1" x14ac:dyDescent="0.3">
      <c r="A320" s="49" t="s">
        <v>37</v>
      </c>
      <c r="B320" s="49">
        <v>1</v>
      </c>
      <c r="C320" s="50" t="s">
        <v>295</v>
      </c>
      <c r="D320" s="50" t="s">
        <v>272</v>
      </c>
      <c r="E320" s="49">
        <v>1267568</v>
      </c>
      <c r="F320" s="51">
        <v>46002</v>
      </c>
      <c r="G320" s="52">
        <v>3601</v>
      </c>
      <c r="H320" s="49"/>
      <c r="I320" s="54">
        <v>1519600</v>
      </c>
      <c r="J320" s="50" t="s">
        <v>49</v>
      </c>
      <c r="K320" s="49">
        <v>13106</v>
      </c>
      <c r="L320" s="50" t="s">
        <v>477</v>
      </c>
      <c r="M320" s="50" t="s">
        <v>478</v>
      </c>
      <c r="N320" s="26"/>
      <c r="O320" s="26"/>
      <c r="P320" s="26"/>
      <c r="Q320" s="26"/>
      <c r="R320" s="26"/>
      <c r="S320" s="26"/>
      <c r="T320" s="26"/>
      <c r="U320" s="26"/>
      <c r="V320" s="26"/>
      <c r="W320" s="26"/>
      <c r="X320" s="26"/>
      <c r="Y320" s="26"/>
      <c r="Z320" s="26"/>
    </row>
    <row r="321" spans="1:26" ht="27.6" customHeight="1" outlineLevel="1" x14ac:dyDescent="0.3">
      <c r="A321" s="49" t="s">
        <v>37</v>
      </c>
      <c r="B321" s="49">
        <v>1</v>
      </c>
      <c r="C321" s="50" t="s">
        <v>296</v>
      </c>
      <c r="D321" s="50" t="s">
        <v>272</v>
      </c>
      <c r="E321" s="49">
        <v>1267568</v>
      </c>
      <c r="F321" s="51">
        <v>46002</v>
      </c>
      <c r="G321" s="52">
        <v>3600</v>
      </c>
      <c r="H321" s="49"/>
      <c r="I321" s="54">
        <v>1519600</v>
      </c>
      <c r="J321" s="50" t="s">
        <v>49</v>
      </c>
      <c r="K321" s="49">
        <v>13107</v>
      </c>
      <c r="L321" s="50" t="s">
        <v>477</v>
      </c>
      <c r="M321" s="50" t="s">
        <v>478</v>
      </c>
      <c r="N321" s="26"/>
      <c r="O321" s="26"/>
      <c r="P321" s="26"/>
      <c r="Q321" s="26"/>
      <c r="R321" s="26"/>
      <c r="S321" s="26"/>
      <c r="T321" s="26"/>
      <c r="U321" s="26"/>
      <c r="V321" s="26"/>
      <c r="W321" s="26"/>
      <c r="X321" s="26"/>
      <c r="Y321" s="26"/>
      <c r="Z321" s="26"/>
    </row>
    <row r="322" spans="1:26" ht="27.6" customHeight="1" outlineLevel="1" x14ac:dyDescent="0.3">
      <c r="A322" s="49" t="s">
        <v>37</v>
      </c>
      <c r="B322" s="49">
        <v>1</v>
      </c>
      <c r="C322" s="50" t="s">
        <v>297</v>
      </c>
      <c r="D322" s="50" t="s">
        <v>272</v>
      </c>
      <c r="E322" s="49">
        <v>1267568</v>
      </c>
      <c r="F322" s="51">
        <v>46002</v>
      </c>
      <c r="G322" s="52">
        <v>3596</v>
      </c>
      <c r="H322" s="49"/>
      <c r="I322" s="54">
        <v>1519600</v>
      </c>
      <c r="J322" s="50" t="s">
        <v>49</v>
      </c>
      <c r="K322" s="49">
        <v>13111</v>
      </c>
      <c r="L322" s="50" t="s">
        <v>477</v>
      </c>
      <c r="M322" s="50" t="s">
        <v>478</v>
      </c>
      <c r="N322" s="26"/>
      <c r="O322" s="26"/>
      <c r="P322" s="26"/>
      <c r="Q322" s="26"/>
      <c r="R322" s="26"/>
      <c r="S322" s="26"/>
      <c r="T322" s="26"/>
      <c r="U322" s="26"/>
      <c r="V322" s="26"/>
      <c r="W322" s="26"/>
      <c r="X322" s="26"/>
      <c r="Y322" s="26"/>
      <c r="Z322" s="26"/>
    </row>
    <row r="323" spans="1:26" ht="27.6" customHeight="1" outlineLevel="1" x14ac:dyDescent="0.3">
      <c r="A323" s="49" t="s">
        <v>37</v>
      </c>
      <c r="B323" s="49">
        <v>1</v>
      </c>
      <c r="C323" s="50" t="s">
        <v>298</v>
      </c>
      <c r="D323" s="50" t="s">
        <v>272</v>
      </c>
      <c r="E323" s="49">
        <v>1270470</v>
      </c>
      <c r="F323" s="51">
        <v>46003</v>
      </c>
      <c r="G323" s="52">
        <v>3668</v>
      </c>
      <c r="H323" s="49"/>
      <c r="I323" s="54">
        <v>1502200</v>
      </c>
      <c r="J323" s="50" t="s">
        <v>94</v>
      </c>
      <c r="K323" s="49">
        <v>13146</v>
      </c>
      <c r="L323" s="50" t="s">
        <v>469</v>
      </c>
      <c r="M323" s="50" t="s">
        <v>470</v>
      </c>
      <c r="N323" s="26"/>
      <c r="O323" s="26"/>
      <c r="P323" s="26"/>
      <c r="Q323" s="26"/>
      <c r="R323" s="26"/>
      <c r="S323" s="26"/>
      <c r="T323" s="26"/>
      <c r="U323" s="26"/>
      <c r="V323" s="26"/>
      <c r="W323" s="26"/>
      <c r="X323" s="26"/>
      <c r="Y323" s="26"/>
      <c r="Z323" s="26"/>
    </row>
    <row r="324" spans="1:26" ht="27.6" customHeight="1" outlineLevel="1" x14ac:dyDescent="0.3">
      <c r="A324" s="49" t="s">
        <v>37</v>
      </c>
      <c r="B324" s="49">
        <v>1</v>
      </c>
      <c r="C324" s="50" t="s">
        <v>299</v>
      </c>
      <c r="D324" s="50" t="s">
        <v>272</v>
      </c>
      <c r="E324" s="49">
        <v>1270525</v>
      </c>
      <c r="F324" s="51">
        <v>46007</v>
      </c>
      <c r="G324" s="52" t="s">
        <v>300</v>
      </c>
      <c r="H324" s="49"/>
      <c r="I324" s="54">
        <v>1328501.6000000001</v>
      </c>
      <c r="J324" s="50" t="s">
        <v>301</v>
      </c>
      <c r="K324" s="49">
        <v>13163</v>
      </c>
      <c r="L324" s="50" t="s">
        <v>479</v>
      </c>
      <c r="M324" s="50" t="s">
        <v>483</v>
      </c>
      <c r="N324" s="26"/>
      <c r="O324" s="26"/>
      <c r="P324" s="26"/>
      <c r="Q324" s="26"/>
      <c r="R324" s="26"/>
      <c r="S324" s="26"/>
      <c r="T324" s="26"/>
      <c r="U324" s="26"/>
      <c r="V324" s="26"/>
      <c r="W324" s="26"/>
      <c r="X324" s="26"/>
      <c r="Y324" s="26"/>
      <c r="Z324" s="26"/>
    </row>
    <row r="325" spans="1:26" ht="27.6" customHeight="1" outlineLevel="1" x14ac:dyDescent="0.3">
      <c r="A325" s="49" t="s">
        <v>37</v>
      </c>
      <c r="B325" s="49">
        <v>1</v>
      </c>
      <c r="C325" s="50" t="s">
        <v>299</v>
      </c>
      <c r="D325" s="50" t="s">
        <v>272</v>
      </c>
      <c r="E325" s="49">
        <v>1270525</v>
      </c>
      <c r="F325" s="51">
        <v>46007</v>
      </c>
      <c r="G325" s="52" t="s">
        <v>302</v>
      </c>
      <c r="H325" s="49"/>
      <c r="I325" s="54">
        <v>1328501.6000000001</v>
      </c>
      <c r="J325" s="50" t="s">
        <v>301</v>
      </c>
      <c r="K325" s="49">
        <v>13162</v>
      </c>
      <c r="L325" s="50" t="s">
        <v>479</v>
      </c>
      <c r="M325" s="50" t="s">
        <v>484</v>
      </c>
      <c r="N325" s="26"/>
      <c r="O325" s="26"/>
      <c r="P325" s="26"/>
      <c r="Q325" s="26"/>
      <c r="R325" s="26"/>
      <c r="S325" s="26"/>
      <c r="T325" s="26"/>
      <c r="U325" s="26"/>
      <c r="V325" s="26"/>
      <c r="W325" s="26"/>
      <c r="X325" s="26"/>
      <c r="Y325" s="26"/>
      <c r="Z325" s="26"/>
    </row>
    <row r="326" spans="1:26" ht="27.6" customHeight="1" outlineLevel="1" x14ac:dyDescent="0.3">
      <c r="A326" s="49" t="s">
        <v>37</v>
      </c>
      <c r="B326" s="49">
        <v>1</v>
      </c>
      <c r="C326" s="50" t="s">
        <v>299</v>
      </c>
      <c r="D326" s="50" t="s">
        <v>272</v>
      </c>
      <c r="E326" s="49">
        <v>1270525</v>
      </c>
      <c r="F326" s="51">
        <v>46007</v>
      </c>
      <c r="G326" s="52" t="s">
        <v>303</v>
      </c>
      <c r="H326" s="49"/>
      <c r="I326" s="54">
        <v>1328501.6000000001</v>
      </c>
      <c r="J326" s="50" t="s">
        <v>301</v>
      </c>
      <c r="K326" s="49">
        <v>13161</v>
      </c>
      <c r="L326" s="50" t="s">
        <v>479</v>
      </c>
      <c r="M326" s="50" t="s">
        <v>483</v>
      </c>
      <c r="N326" s="26"/>
      <c r="O326" s="26"/>
      <c r="P326" s="26"/>
      <c r="Q326" s="26"/>
      <c r="R326" s="26"/>
      <c r="S326" s="26"/>
      <c r="T326" s="26"/>
      <c r="U326" s="26"/>
      <c r="V326" s="26"/>
      <c r="W326" s="26"/>
      <c r="X326" s="26"/>
      <c r="Y326" s="26"/>
      <c r="Z326" s="26"/>
    </row>
    <row r="327" spans="1:26" ht="27.6" customHeight="1" outlineLevel="1" x14ac:dyDescent="0.3">
      <c r="A327" s="49" t="s">
        <v>37</v>
      </c>
      <c r="B327" s="49">
        <v>1</v>
      </c>
      <c r="C327" s="50" t="s">
        <v>304</v>
      </c>
      <c r="D327" s="50" t="s">
        <v>305</v>
      </c>
      <c r="E327" s="49">
        <v>1272339</v>
      </c>
      <c r="F327" s="51">
        <v>46008</v>
      </c>
      <c r="G327" s="52">
        <v>3554</v>
      </c>
      <c r="H327" s="49"/>
      <c r="I327" s="54">
        <v>624900</v>
      </c>
      <c r="J327" s="50" t="s">
        <v>306</v>
      </c>
      <c r="K327" s="49">
        <v>13117</v>
      </c>
      <c r="L327" s="50" t="s">
        <v>485</v>
      </c>
      <c r="M327" s="50" t="s">
        <v>486</v>
      </c>
      <c r="N327" s="26"/>
      <c r="O327" s="26"/>
      <c r="P327" s="26"/>
      <c r="Q327" s="26"/>
      <c r="R327" s="26"/>
      <c r="S327" s="26"/>
      <c r="T327" s="26"/>
      <c r="U327" s="26"/>
      <c r="V327" s="26"/>
      <c r="W327" s="26"/>
      <c r="X327" s="26"/>
      <c r="Y327" s="26"/>
      <c r="Z327" s="26"/>
    </row>
    <row r="328" spans="1:26" ht="27.6" customHeight="1" outlineLevel="1" x14ac:dyDescent="0.3">
      <c r="A328" s="49" t="s">
        <v>37</v>
      </c>
      <c r="B328" s="49">
        <v>1</v>
      </c>
      <c r="C328" s="50" t="s">
        <v>307</v>
      </c>
      <c r="D328" s="50" t="s">
        <v>305</v>
      </c>
      <c r="E328" s="49">
        <v>1273084</v>
      </c>
      <c r="F328" s="51">
        <v>46008</v>
      </c>
      <c r="G328" s="52">
        <v>3555</v>
      </c>
      <c r="H328" s="49"/>
      <c r="I328" s="54">
        <v>446890</v>
      </c>
      <c r="J328" s="50" t="s">
        <v>306</v>
      </c>
      <c r="K328" s="49">
        <v>13118</v>
      </c>
      <c r="L328" s="50" t="s">
        <v>485</v>
      </c>
      <c r="M328" s="50" t="s">
        <v>486</v>
      </c>
      <c r="N328" s="26"/>
      <c r="O328" s="26"/>
      <c r="P328" s="26"/>
      <c r="Q328" s="26"/>
      <c r="R328" s="26"/>
      <c r="S328" s="26"/>
      <c r="T328" s="26"/>
      <c r="U328" s="26"/>
      <c r="V328" s="26"/>
      <c r="W328" s="26"/>
      <c r="X328" s="26"/>
      <c r="Y328" s="26"/>
      <c r="Z328" s="26"/>
    </row>
    <row r="329" spans="1:26" ht="27.6" customHeight="1" outlineLevel="1" x14ac:dyDescent="0.3">
      <c r="A329" s="49" t="s">
        <v>37</v>
      </c>
      <c r="B329" s="49">
        <v>1</v>
      </c>
      <c r="C329" s="50" t="s">
        <v>308</v>
      </c>
      <c r="D329" s="50" t="s">
        <v>272</v>
      </c>
      <c r="E329" s="49">
        <v>1273316</v>
      </c>
      <c r="F329" s="51">
        <v>46008</v>
      </c>
      <c r="G329" s="52">
        <v>3644</v>
      </c>
      <c r="H329" s="49"/>
      <c r="I329" s="54">
        <v>568284</v>
      </c>
      <c r="J329" s="50" t="s">
        <v>94</v>
      </c>
      <c r="K329" s="114" t="s">
        <v>463</v>
      </c>
      <c r="L329" s="50" t="s">
        <v>94</v>
      </c>
      <c r="M329" s="50"/>
      <c r="N329" s="26"/>
      <c r="O329" s="26"/>
      <c r="P329" s="26"/>
      <c r="Q329" s="26"/>
      <c r="R329" s="26"/>
      <c r="S329" s="26"/>
      <c r="T329" s="26"/>
      <c r="U329" s="26"/>
      <c r="V329" s="26"/>
      <c r="W329" s="26"/>
      <c r="X329" s="26"/>
      <c r="Y329" s="26"/>
      <c r="Z329" s="26"/>
    </row>
    <row r="330" spans="1:26" ht="27.6" customHeight="1" outlineLevel="1" x14ac:dyDescent="0.3">
      <c r="A330" s="49" t="s">
        <v>37</v>
      </c>
      <c r="B330" s="49">
        <v>1</v>
      </c>
      <c r="C330" s="50" t="s">
        <v>309</v>
      </c>
      <c r="D330" s="50" t="s">
        <v>272</v>
      </c>
      <c r="E330" s="49">
        <v>1273318</v>
      </c>
      <c r="F330" s="51">
        <v>46008</v>
      </c>
      <c r="G330" s="52">
        <v>3646</v>
      </c>
      <c r="H330" s="49"/>
      <c r="I330" s="54">
        <v>754000</v>
      </c>
      <c r="J330" s="50" t="s">
        <v>94</v>
      </c>
      <c r="K330" s="114" t="s">
        <v>463</v>
      </c>
      <c r="L330" s="50" t="s">
        <v>94</v>
      </c>
      <c r="M330" s="50"/>
      <c r="N330" s="26"/>
      <c r="O330" s="26"/>
      <c r="P330" s="26"/>
      <c r="Q330" s="26"/>
      <c r="R330" s="26"/>
      <c r="S330" s="26"/>
      <c r="T330" s="26"/>
      <c r="U330" s="26"/>
      <c r="V330" s="26"/>
      <c r="W330" s="26"/>
      <c r="X330" s="26"/>
      <c r="Y330" s="26"/>
      <c r="Z330" s="26"/>
    </row>
    <row r="331" spans="1:26" ht="27.6" customHeight="1" outlineLevel="1" x14ac:dyDescent="0.3">
      <c r="A331" s="49" t="s">
        <v>37</v>
      </c>
      <c r="B331" s="49">
        <v>1</v>
      </c>
      <c r="C331" s="50" t="s">
        <v>310</v>
      </c>
      <c r="D331" s="50" t="s">
        <v>311</v>
      </c>
      <c r="E331" s="49">
        <v>1275284</v>
      </c>
      <c r="F331" s="51">
        <v>46008</v>
      </c>
      <c r="G331" s="52">
        <v>210</v>
      </c>
      <c r="H331" s="49"/>
      <c r="I331" s="54">
        <v>301600</v>
      </c>
      <c r="J331" s="50" t="s">
        <v>94</v>
      </c>
      <c r="K331" s="49">
        <v>13137</v>
      </c>
      <c r="L331" s="50" t="s">
        <v>469</v>
      </c>
      <c r="M331" s="50" t="s">
        <v>487</v>
      </c>
      <c r="N331" s="26"/>
      <c r="O331" s="26"/>
      <c r="P331" s="26"/>
      <c r="Q331" s="26"/>
      <c r="R331" s="26"/>
      <c r="S331" s="26"/>
      <c r="T331" s="26"/>
      <c r="U331" s="26"/>
      <c r="V331" s="26"/>
      <c r="W331" s="26"/>
      <c r="X331" s="26"/>
      <c r="Y331" s="26"/>
      <c r="Z331" s="26"/>
    </row>
    <row r="332" spans="1:26" ht="27.6" customHeight="1" outlineLevel="1" x14ac:dyDescent="0.3">
      <c r="A332" s="49" t="s">
        <v>37</v>
      </c>
      <c r="B332" s="49">
        <v>1</v>
      </c>
      <c r="C332" s="50" t="s">
        <v>312</v>
      </c>
      <c r="D332" s="50" t="s">
        <v>311</v>
      </c>
      <c r="E332" s="49">
        <v>1275284</v>
      </c>
      <c r="F332" s="51">
        <v>46008</v>
      </c>
      <c r="G332" s="52">
        <v>208</v>
      </c>
      <c r="H332" s="49"/>
      <c r="I332" s="54">
        <v>301600</v>
      </c>
      <c r="J332" s="50" t="s">
        <v>94</v>
      </c>
      <c r="K332" s="49">
        <v>13120</v>
      </c>
      <c r="L332" s="50" t="s">
        <v>488</v>
      </c>
      <c r="M332" s="50" t="s">
        <v>489</v>
      </c>
      <c r="N332" s="26"/>
      <c r="O332" s="26"/>
      <c r="P332" s="26"/>
      <c r="Q332" s="26"/>
      <c r="R332" s="26"/>
      <c r="S332" s="26"/>
      <c r="T332" s="26"/>
      <c r="U332" s="26"/>
      <c r="V332" s="26"/>
      <c r="W332" s="26"/>
      <c r="X332" s="26"/>
      <c r="Y332" s="26"/>
      <c r="Z332" s="26"/>
    </row>
    <row r="333" spans="1:26" ht="27.6" customHeight="1" outlineLevel="1" x14ac:dyDescent="0.3">
      <c r="A333" s="49" t="s">
        <v>37</v>
      </c>
      <c r="B333" s="49">
        <v>1</v>
      </c>
      <c r="C333" s="22" t="s">
        <v>313</v>
      </c>
      <c r="D333" s="50" t="s">
        <v>311</v>
      </c>
      <c r="E333" s="49">
        <v>1275284</v>
      </c>
      <c r="F333" s="51">
        <v>46008</v>
      </c>
      <c r="G333" s="52">
        <v>211</v>
      </c>
      <c r="H333" s="49"/>
      <c r="I333" s="54">
        <v>301600</v>
      </c>
      <c r="J333" s="50" t="s">
        <v>94</v>
      </c>
      <c r="K333" s="114" t="s">
        <v>463</v>
      </c>
      <c r="L333" s="50" t="s">
        <v>94</v>
      </c>
      <c r="M333" s="50"/>
      <c r="N333" s="26"/>
      <c r="O333" s="26"/>
      <c r="P333" s="26"/>
      <c r="Q333" s="26"/>
      <c r="R333" s="26"/>
      <c r="S333" s="26"/>
      <c r="T333" s="26"/>
      <c r="U333" s="26"/>
      <c r="V333" s="26"/>
      <c r="W333" s="26"/>
      <c r="X333" s="26"/>
      <c r="Y333" s="26"/>
      <c r="Z333" s="26"/>
    </row>
    <row r="334" spans="1:26" ht="27.6" customHeight="1" outlineLevel="1" x14ac:dyDescent="0.3">
      <c r="A334" s="49" t="s">
        <v>37</v>
      </c>
      <c r="B334" s="49">
        <v>1</v>
      </c>
      <c r="C334" s="22" t="s">
        <v>314</v>
      </c>
      <c r="D334" s="50" t="s">
        <v>311</v>
      </c>
      <c r="E334" s="49">
        <v>1275287</v>
      </c>
      <c r="F334" s="51">
        <v>46008</v>
      </c>
      <c r="G334" s="52">
        <v>212</v>
      </c>
      <c r="H334" s="49"/>
      <c r="I334" s="54">
        <v>474440</v>
      </c>
      <c r="J334" s="50" t="s">
        <v>94</v>
      </c>
      <c r="K334" s="49">
        <v>13123</v>
      </c>
      <c r="L334" s="50" t="s">
        <v>469</v>
      </c>
      <c r="M334" s="50" t="s">
        <v>470</v>
      </c>
      <c r="N334" s="26"/>
      <c r="O334" s="26"/>
      <c r="P334" s="26"/>
      <c r="Q334" s="26"/>
      <c r="R334" s="26"/>
      <c r="S334" s="26"/>
      <c r="T334" s="26"/>
      <c r="U334" s="26"/>
      <c r="V334" s="26"/>
      <c r="W334" s="26"/>
      <c r="X334" s="26"/>
      <c r="Y334" s="26"/>
      <c r="Z334" s="26"/>
    </row>
    <row r="335" spans="1:26" ht="27.6" customHeight="1" outlineLevel="1" x14ac:dyDescent="0.3">
      <c r="A335" s="49" t="s">
        <v>37</v>
      </c>
      <c r="B335" s="49">
        <v>1</v>
      </c>
      <c r="C335" s="50" t="s">
        <v>315</v>
      </c>
      <c r="D335" s="50" t="s">
        <v>311</v>
      </c>
      <c r="E335" s="49">
        <v>1275287</v>
      </c>
      <c r="F335" s="51">
        <v>46008</v>
      </c>
      <c r="G335" s="52">
        <v>218</v>
      </c>
      <c r="H335" s="49"/>
      <c r="I335" s="54">
        <v>474440</v>
      </c>
      <c r="J335" s="50" t="s">
        <v>94</v>
      </c>
      <c r="K335" s="49">
        <v>13154</v>
      </c>
      <c r="L335" s="50" t="s">
        <v>490</v>
      </c>
      <c r="M335" s="50" t="s">
        <v>491</v>
      </c>
      <c r="N335" s="26"/>
      <c r="O335" s="26"/>
      <c r="P335" s="26"/>
      <c r="Q335" s="26"/>
      <c r="R335" s="26"/>
      <c r="S335" s="26"/>
      <c r="T335" s="26"/>
      <c r="U335" s="26"/>
      <c r="V335" s="26"/>
      <c r="W335" s="26"/>
      <c r="X335" s="26"/>
      <c r="Y335" s="26"/>
      <c r="Z335" s="26"/>
    </row>
    <row r="336" spans="1:26" ht="27.6" customHeight="1" outlineLevel="1" x14ac:dyDescent="0.3">
      <c r="A336" s="49" t="s">
        <v>37</v>
      </c>
      <c r="B336" s="49">
        <v>1</v>
      </c>
      <c r="C336" s="50" t="s">
        <v>315</v>
      </c>
      <c r="D336" s="50" t="s">
        <v>311</v>
      </c>
      <c r="E336" s="49">
        <v>1275287</v>
      </c>
      <c r="F336" s="51">
        <v>46008</v>
      </c>
      <c r="G336" s="52">
        <v>215</v>
      </c>
      <c r="H336" s="49"/>
      <c r="I336" s="54">
        <v>474440</v>
      </c>
      <c r="J336" s="50" t="s">
        <v>94</v>
      </c>
      <c r="K336" s="49">
        <v>13139</v>
      </c>
      <c r="L336" s="50" t="s">
        <v>488</v>
      </c>
      <c r="M336" s="50" t="s">
        <v>489</v>
      </c>
      <c r="N336" s="26"/>
      <c r="O336" s="26"/>
      <c r="P336" s="26"/>
      <c r="Q336" s="26"/>
      <c r="R336" s="26"/>
      <c r="S336" s="26"/>
      <c r="T336" s="26"/>
      <c r="U336" s="26"/>
      <c r="V336" s="26"/>
      <c r="W336" s="26"/>
      <c r="X336" s="26"/>
      <c r="Y336" s="26"/>
      <c r="Z336" s="26"/>
    </row>
    <row r="337" spans="1:26" ht="27.6" customHeight="1" outlineLevel="1" x14ac:dyDescent="0.3">
      <c r="A337" s="49" t="s">
        <v>37</v>
      </c>
      <c r="B337" s="49">
        <v>1</v>
      </c>
      <c r="C337" s="50" t="s">
        <v>316</v>
      </c>
      <c r="D337" s="50" t="s">
        <v>311</v>
      </c>
      <c r="E337" s="49">
        <v>1275291</v>
      </c>
      <c r="F337" s="51">
        <v>46008</v>
      </c>
      <c r="G337" s="52">
        <v>197</v>
      </c>
      <c r="H337" s="49"/>
      <c r="I337" s="54">
        <v>301600</v>
      </c>
      <c r="J337" s="50" t="s">
        <v>94</v>
      </c>
      <c r="K337" s="49">
        <v>13127</v>
      </c>
      <c r="L337" s="50" t="s">
        <v>490</v>
      </c>
      <c r="M337" s="50" t="s">
        <v>491</v>
      </c>
      <c r="N337" s="26"/>
      <c r="O337" s="26"/>
      <c r="P337" s="26"/>
      <c r="Q337" s="26"/>
      <c r="R337" s="26"/>
      <c r="S337" s="26"/>
      <c r="T337" s="26"/>
      <c r="U337" s="26"/>
      <c r="V337" s="26"/>
      <c r="W337" s="26"/>
      <c r="X337" s="26"/>
      <c r="Y337" s="26"/>
      <c r="Z337" s="26"/>
    </row>
    <row r="338" spans="1:26" ht="27.6" customHeight="1" outlineLevel="1" x14ac:dyDescent="0.3">
      <c r="A338" s="49" t="s">
        <v>37</v>
      </c>
      <c r="B338" s="49">
        <v>1</v>
      </c>
      <c r="C338" s="50" t="s">
        <v>317</v>
      </c>
      <c r="D338" s="50" t="s">
        <v>311</v>
      </c>
      <c r="E338" s="49">
        <v>1275291</v>
      </c>
      <c r="F338" s="51">
        <v>46008</v>
      </c>
      <c r="G338" s="52">
        <v>196</v>
      </c>
      <c r="H338" s="49"/>
      <c r="I338" s="54">
        <v>301600</v>
      </c>
      <c r="J338" s="50" t="s">
        <v>94</v>
      </c>
      <c r="K338" s="49">
        <v>13126</v>
      </c>
      <c r="L338" s="50" t="s">
        <v>492</v>
      </c>
      <c r="M338" s="50" t="s">
        <v>493</v>
      </c>
      <c r="N338" s="26"/>
      <c r="O338" s="26"/>
      <c r="P338" s="26"/>
      <c r="Q338" s="26"/>
      <c r="R338" s="26"/>
      <c r="S338" s="26"/>
      <c r="T338" s="26"/>
      <c r="U338" s="26"/>
      <c r="V338" s="26"/>
      <c r="W338" s="26"/>
      <c r="X338" s="26"/>
      <c r="Y338" s="26"/>
      <c r="Z338" s="26"/>
    </row>
    <row r="339" spans="1:26" ht="27.6" customHeight="1" outlineLevel="1" x14ac:dyDescent="0.3">
      <c r="A339" s="49" t="s">
        <v>37</v>
      </c>
      <c r="B339" s="49">
        <v>1</v>
      </c>
      <c r="C339" s="50" t="s">
        <v>318</v>
      </c>
      <c r="D339" s="50" t="s">
        <v>311</v>
      </c>
      <c r="E339" s="49">
        <v>1275291</v>
      </c>
      <c r="F339" s="51">
        <v>46008</v>
      </c>
      <c r="G339" s="52">
        <v>195</v>
      </c>
      <c r="H339" s="49"/>
      <c r="I339" s="54">
        <v>301600</v>
      </c>
      <c r="J339" s="50" t="s">
        <v>94</v>
      </c>
      <c r="K339" s="49">
        <v>13125</v>
      </c>
      <c r="L339" s="50" t="s">
        <v>469</v>
      </c>
      <c r="M339" s="50" t="s">
        <v>494</v>
      </c>
      <c r="N339" s="26"/>
      <c r="O339" s="26"/>
      <c r="P339" s="26"/>
      <c r="Q339" s="26"/>
      <c r="R339" s="26"/>
      <c r="S339" s="26"/>
      <c r="T339" s="26"/>
      <c r="U339" s="26"/>
      <c r="V339" s="26"/>
      <c r="W339" s="26"/>
      <c r="X339" s="26"/>
      <c r="Y339" s="26"/>
      <c r="Z339" s="26"/>
    </row>
    <row r="340" spans="1:26" ht="27.6" customHeight="1" outlineLevel="1" x14ac:dyDescent="0.3">
      <c r="A340" s="49" t="s">
        <v>37</v>
      </c>
      <c r="B340" s="49">
        <v>1</v>
      </c>
      <c r="C340" s="50" t="s">
        <v>319</v>
      </c>
      <c r="D340" s="50" t="s">
        <v>311</v>
      </c>
      <c r="E340" s="49">
        <v>1275291</v>
      </c>
      <c r="F340" s="51">
        <v>46008</v>
      </c>
      <c r="G340" s="52">
        <v>198</v>
      </c>
      <c r="H340" s="49"/>
      <c r="I340" s="54">
        <v>301600</v>
      </c>
      <c r="J340" s="50" t="s">
        <v>94</v>
      </c>
      <c r="K340" s="49">
        <v>13128</v>
      </c>
      <c r="L340" s="50" t="s">
        <v>495</v>
      </c>
      <c r="M340" s="50" t="s">
        <v>496</v>
      </c>
      <c r="N340" s="26"/>
      <c r="O340" s="26"/>
      <c r="P340" s="26"/>
      <c r="Q340" s="26"/>
      <c r="R340" s="26"/>
      <c r="S340" s="26"/>
      <c r="T340" s="26"/>
      <c r="U340" s="26"/>
      <c r="V340" s="26"/>
      <c r="W340" s="26"/>
      <c r="X340" s="26"/>
      <c r="Y340" s="26"/>
      <c r="Z340" s="26"/>
    </row>
    <row r="341" spans="1:26" ht="27.6" customHeight="1" outlineLevel="1" x14ac:dyDescent="0.3">
      <c r="A341" s="49" t="s">
        <v>37</v>
      </c>
      <c r="B341" s="49">
        <v>1</v>
      </c>
      <c r="C341" s="50" t="s">
        <v>320</v>
      </c>
      <c r="D341" s="50" t="s">
        <v>311</v>
      </c>
      <c r="E341" s="49">
        <v>1275294</v>
      </c>
      <c r="F341" s="51">
        <v>46008</v>
      </c>
      <c r="G341" s="52">
        <v>220</v>
      </c>
      <c r="H341" s="49"/>
      <c r="I341" s="54">
        <v>474440</v>
      </c>
      <c r="J341" s="50" t="s">
        <v>94</v>
      </c>
      <c r="K341" s="49">
        <v>13140</v>
      </c>
      <c r="L341" s="50" t="s">
        <v>469</v>
      </c>
      <c r="M341" s="50" t="s">
        <v>470</v>
      </c>
      <c r="N341" s="26"/>
      <c r="O341" s="26"/>
      <c r="P341" s="26"/>
      <c r="Q341" s="26"/>
      <c r="R341" s="26"/>
      <c r="S341" s="26"/>
      <c r="T341" s="26"/>
      <c r="U341" s="26"/>
      <c r="V341" s="26"/>
      <c r="W341" s="26"/>
      <c r="X341" s="26"/>
      <c r="Y341" s="26"/>
      <c r="Z341" s="26"/>
    </row>
    <row r="342" spans="1:26" ht="27.6" customHeight="1" outlineLevel="1" x14ac:dyDescent="0.3">
      <c r="A342" s="49" t="s">
        <v>37</v>
      </c>
      <c r="B342" s="49">
        <v>1</v>
      </c>
      <c r="C342" s="50" t="s">
        <v>321</v>
      </c>
      <c r="D342" s="50" t="s">
        <v>311</v>
      </c>
      <c r="E342" s="49">
        <v>1275294</v>
      </c>
      <c r="F342" s="51">
        <v>46008</v>
      </c>
      <c r="G342" s="52">
        <v>199</v>
      </c>
      <c r="H342" s="49"/>
      <c r="I342" s="54">
        <v>301600</v>
      </c>
      <c r="J342" s="50" t="s">
        <v>94</v>
      </c>
      <c r="K342" s="49">
        <v>13129</v>
      </c>
      <c r="L342" s="50" t="s">
        <v>469</v>
      </c>
      <c r="M342" s="50" t="s">
        <v>470</v>
      </c>
      <c r="N342" s="26"/>
      <c r="O342" s="26"/>
      <c r="P342" s="26"/>
      <c r="Q342" s="26"/>
      <c r="R342" s="26"/>
      <c r="S342" s="26"/>
      <c r="T342" s="26"/>
      <c r="U342" s="26"/>
      <c r="V342" s="26"/>
      <c r="W342" s="26"/>
      <c r="X342" s="26"/>
      <c r="Y342" s="26"/>
      <c r="Z342" s="26"/>
    </row>
    <row r="343" spans="1:26" ht="27.6" customHeight="1" outlineLevel="1" x14ac:dyDescent="0.3">
      <c r="A343" s="49" t="s">
        <v>37</v>
      </c>
      <c r="B343" s="49">
        <v>1</v>
      </c>
      <c r="C343" s="50" t="s">
        <v>322</v>
      </c>
      <c r="D343" s="50" t="s">
        <v>311</v>
      </c>
      <c r="E343" s="49">
        <v>1275294</v>
      </c>
      <c r="F343" s="51">
        <v>46008</v>
      </c>
      <c r="G343" s="52">
        <v>203</v>
      </c>
      <c r="H343" s="49"/>
      <c r="I343" s="54">
        <v>301600</v>
      </c>
      <c r="J343" s="50" t="s">
        <v>94</v>
      </c>
      <c r="K343" s="49">
        <v>13136</v>
      </c>
      <c r="L343" s="50" t="s">
        <v>497</v>
      </c>
      <c r="M343" s="50" t="s">
        <v>498</v>
      </c>
      <c r="N343" s="26"/>
      <c r="O343" s="26"/>
      <c r="P343" s="26"/>
      <c r="Q343" s="26"/>
      <c r="R343" s="26"/>
      <c r="S343" s="26"/>
      <c r="T343" s="26"/>
      <c r="U343" s="26"/>
      <c r="V343" s="26"/>
      <c r="W343" s="26"/>
      <c r="X343" s="26"/>
      <c r="Y343" s="26"/>
      <c r="Z343" s="26"/>
    </row>
    <row r="344" spans="1:26" ht="27.6" customHeight="1" outlineLevel="1" x14ac:dyDescent="0.3">
      <c r="A344" s="49" t="s">
        <v>37</v>
      </c>
      <c r="B344" s="49">
        <v>1</v>
      </c>
      <c r="C344" s="50" t="s">
        <v>323</v>
      </c>
      <c r="D344" s="50" t="s">
        <v>311</v>
      </c>
      <c r="E344" s="49">
        <v>1275294</v>
      </c>
      <c r="F344" s="51">
        <v>46008</v>
      </c>
      <c r="G344" s="52">
        <v>201</v>
      </c>
      <c r="H344" s="49"/>
      <c r="I344" s="54">
        <v>301600</v>
      </c>
      <c r="J344" s="50" t="s">
        <v>94</v>
      </c>
      <c r="K344" s="49">
        <v>13131</v>
      </c>
      <c r="L344" s="50" t="s">
        <v>497</v>
      </c>
      <c r="M344" s="50" t="s">
        <v>498</v>
      </c>
      <c r="N344" s="26"/>
      <c r="O344" s="26"/>
      <c r="P344" s="26"/>
      <c r="Q344" s="26"/>
      <c r="R344" s="26"/>
      <c r="S344" s="26"/>
      <c r="T344" s="26"/>
      <c r="U344" s="26"/>
      <c r="V344" s="26"/>
      <c r="W344" s="26"/>
      <c r="X344" s="26"/>
      <c r="Y344" s="26"/>
      <c r="Z344" s="26"/>
    </row>
    <row r="345" spans="1:26" ht="27.6" customHeight="1" outlineLevel="1" x14ac:dyDescent="0.3">
      <c r="A345" s="49" t="s">
        <v>37</v>
      </c>
      <c r="B345" s="49">
        <v>1</v>
      </c>
      <c r="C345" s="50" t="s">
        <v>324</v>
      </c>
      <c r="D345" s="50" t="s">
        <v>311</v>
      </c>
      <c r="E345" s="49">
        <v>1275296</v>
      </c>
      <c r="F345" s="51">
        <v>46008</v>
      </c>
      <c r="G345" s="52">
        <v>217</v>
      </c>
      <c r="H345" s="49"/>
      <c r="I345" s="54">
        <v>474440</v>
      </c>
      <c r="J345" s="50" t="s">
        <v>94</v>
      </c>
      <c r="K345" s="49">
        <v>13156</v>
      </c>
      <c r="L345" s="50" t="s">
        <v>485</v>
      </c>
      <c r="M345" s="50" t="s">
        <v>486</v>
      </c>
      <c r="N345" s="26"/>
      <c r="O345" s="26"/>
      <c r="P345" s="26"/>
      <c r="Q345" s="26"/>
      <c r="R345" s="26"/>
      <c r="S345" s="26"/>
      <c r="T345" s="26"/>
      <c r="U345" s="26"/>
      <c r="V345" s="26"/>
      <c r="W345" s="26"/>
      <c r="X345" s="26"/>
      <c r="Y345" s="26"/>
      <c r="Z345" s="26"/>
    </row>
    <row r="346" spans="1:26" ht="27.6" customHeight="1" outlineLevel="1" x14ac:dyDescent="0.3">
      <c r="A346" s="49" t="s">
        <v>37</v>
      </c>
      <c r="B346" s="49">
        <v>1</v>
      </c>
      <c r="C346" s="50" t="s">
        <v>325</v>
      </c>
      <c r="D346" s="50" t="s">
        <v>311</v>
      </c>
      <c r="E346" s="49">
        <v>1275296</v>
      </c>
      <c r="F346" s="51">
        <v>46008</v>
      </c>
      <c r="G346" s="52">
        <v>214</v>
      </c>
      <c r="H346" s="49"/>
      <c r="I346" s="54">
        <v>474440</v>
      </c>
      <c r="J346" s="50" t="s">
        <v>94</v>
      </c>
      <c r="K346" s="49">
        <v>13138</v>
      </c>
      <c r="L346" s="50" t="s">
        <v>499</v>
      </c>
      <c r="M346" s="50" t="s">
        <v>500</v>
      </c>
      <c r="N346" s="26"/>
      <c r="O346" s="26"/>
      <c r="P346" s="26"/>
      <c r="Q346" s="26"/>
      <c r="R346" s="26"/>
      <c r="S346" s="26"/>
      <c r="T346" s="26"/>
      <c r="U346" s="26"/>
      <c r="V346" s="26"/>
      <c r="W346" s="26"/>
      <c r="X346" s="26"/>
      <c r="Y346" s="26"/>
      <c r="Z346" s="26"/>
    </row>
    <row r="347" spans="1:26" ht="27.6" customHeight="1" outlineLevel="1" x14ac:dyDescent="0.3">
      <c r="A347" s="49" t="s">
        <v>37</v>
      </c>
      <c r="B347" s="49">
        <v>1</v>
      </c>
      <c r="C347" s="50" t="s">
        <v>326</v>
      </c>
      <c r="D347" s="50" t="s">
        <v>311</v>
      </c>
      <c r="E347" s="49">
        <v>1275296</v>
      </c>
      <c r="F347" s="51">
        <v>46008</v>
      </c>
      <c r="G347" s="52">
        <v>204</v>
      </c>
      <c r="H347" s="49"/>
      <c r="I347" s="54">
        <v>301600</v>
      </c>
      <c r="J347" s="50" t="s">
        <v>94</v>
      </c>
      <c r="K347" s="49">
        <v>13133</v>
      </c>
      <c r="L347" s="50" t="s">
        <v>469</v>
      </c>
      <c r="M347" s="50" t="s">
        <v>470</v>
      </c>
      <c r="N347" s="26"/>
      <c r="O347" s="26"/>
      <c r="P347" s="26"/>
      <c r="Q347" s="26"/>
      <c r="R347" s="26"/>
      <c r="S347" s="26"/>
      <c r="T347" s="26"/>
      <c r="U347" s="26"/>
      <c r="V347" s="26"/>
      <c r="W347" s="26"/>
      <c r="X347" s="26"/>
      <c r="Y347" s="26"/>
      <c r="Z347" s="26"/>
    </row>
    <row r="348" spans="1:26" ht="27.6" customHeight="1" outlineLevel="1" x14ac:dyDescent="0.3">
      <c r="A348" s="49" t="s">
        <v>37</v>
      </c>
      <c r="B348" s="49">
        <v>1</v>
      </c>
      <c r="C348" s="50" t="s">
        <v>327</v>
      </c>
      <c r="D348" s="50" t="s">
        <v>311</v>
      </c>
      <c r="E348" s="49">
        <v>1275296</v>
      </c>
      <c r="F348" s="51">
        <v>46008</v>
      </c>
      <c r="G348" s="52">
        <v>213</v>
      </c>
      <c r="H348" s="49"/>
      <c r="I348" s="54">
        <v>474440</v>
      </c>
      <c r="J348" s="50" t="s">
        <v>94</v>
      </c>
      <c r="K348" s="49">
        <v>13124</v>
      </c>
      <c r="L348" s="50" t="s">
        <v>469</v>
      </c>
      <c r="M348" s="50" t="s">
        <v>470</v>
      </c>
      <c r="N348" s="26"/>
      <c r="O348" s="26"/>
      <c r="P348" s="26"/>
      <c r="Q348" s="26"/>
      <c r="R348" s="26"/>
      <c r="S348" s="26"/>
      <c r="T348" s="26"/>
      <c r="U348" s="26"/>
      <c r="V348" s="26"/>
      <c r="W348" s="26"/>
      <c r="X348" s="26"/>
      <c r="Y348" s="26"/>
      <c r="Z348" s="26"/>
    </row>
    <row r="349" spans="1:26" ht="27.6" customHeight="1" outlineLevel="1" x14ac:dyDescent="0.3">
      <c r="A349" s="49" t="s">
        <v>37</v>
      </c>
      <c r="B349" s="49">
        <v>1</v>
      </c>
      <c r="C349" s="50" t="s">
        <v>328</v>
      </c>
      <c r="D349" s="50" t="s">
        <v>311</v>
      </c>
      <c r="E349" s="49">
        <v>1275298</v>
      </c>
      <c r="F349" s="51">
        <v>46008</v>
      </c>
      <c r="G349" s="52">
        <v>205</v>
      </c>
      <c r="H349" s="49"/>
      <c r="I349" s="54">
        <v>301600</v>
      </c>
      <c r="J349" s="50" t="s">
        <v>94</v>
      </c>
      <c r="K349" s="49">
        <v>13134</v>
      </c>
      <c r="L349" s="50" t="s">
        <v>469</v>
      </c>
      <c r="M349" s="50" t="s">
        <v>470</v>
      </c>
      <c r="N349" s="26"/>
      <c r="O349" s="26"/>
      <c r="P349" s="26"/>
      <c r="Q349" s="26"/>
      <c r="R349" s="26"/>
      <c r="S349" s="26"/>
      <c r="T349" s="26"/>
      <c r="U349" s="26"/>
      <c r="V349" s="26"/>
      <c r="W349" s="26"/>
      <c r="X349" s="26"/>
      <c r="Y349" s="26"/>
      <c r="Z349" s="26"/>
    </row>
    <row r="350" spans="1:26" ht="27.6" customHeight="1" outlineLevel="1" x14ac:dyDescent="0.3">
      <c r="A350" s="49" t="s">
        <v>37</v>
      </c>
      <c r="B350" s="49">
        <v>1</v>
      </c>
      <c r="C350" s="50" t="s">
        <v>329</v>
      </c>
      <c r="D350" s="50" t="s">
        <v>311</v>
      </c>
      <c r="E350" s="49">
        <v>1275298</v>
      </c>
      <c r="F350" s="51">
        <v>46008</v>
      </c>
      <c r="G350" s="52">
        <v>216</v>
      </c>
      <c r="H350" s="49"/>
      <c r="I350" s="54">
        <v>474440</v>
      </c>
      <c r="J350" s="50" t="s">
        <v>94</v>
      </c>
      <c r="K350" s="49">
        <v>13155</v>
      </c>
      <c r="L350" s="50" t="s">
        <v>469</v>
      </c>
      <c r="M350" s="50" t="s">
        <v>470</v>
      </c>
      <c r="N350" s="26"/>
      <c r="O350" s="26"/>
      <c r="P350" s="26"/>
      <c r="Q350" s="26"/>
      <c r="R350" s="26"/>
      <c r="S350" s="26"/>
      <c r="T350" s="26"/>
      <c r="U350" s="26"/>
      <c r="V350" s="26"/>
      <c r="W350" s="26"/>
      <c r="X350" s="26"/>
      <c r="Y350" s="26"/>
      <c r="Z350" s="26"/>
    </row>
    <row r="351" spans="1:26" ht="27.6" customHeight="1" outlineLevel="1" x14ac:dyDescent="0.3">
      <c r="A351" s="49" t="s">
        <v>37</v>
      </c>
      <c r="B351" s="49">
        <v>1</v>
      </c>
      <c r="C351" s="50" t="s">
        <v>330</v>
      </c>
      <c r="D351" s="50" t="s">
        <v>311</v>
      </c>
      <c r="E351" s="49">
        <v>1275298</v>
      </c>
      <c r="F351" s="51">
        <v>46008</v>
      </c>
      <c r="G351" s="52">
        <v>219</v>
      </c>
      <c r="H351" s="49"/>
      <c r="I351" s="54">
        <v>474440</v>
      </c>
      <c r="J351" s="50" t="s">
        <v>94</v>
      </c>
      <c r="K351" s="49">
        <v>13153</v>
      </c>
      <c r="L351" s="50" t="s">
        <v>469</v>
      </c>
      <c r="M351" s="50" t="s">
        <v>470</v>
      </c>
      <c r="N351" s="26"/>
      <c r="O351" s="26"/>
      <c r="P351" s="26"/>
      <c r="Q351" s="26"/>
      <c r="R351" s="26"/>
      <c r="S351" s="26"/>
      <c r="T351" s="26"/>
      <c r="U351" s="26"/>
      <c r="V351" s="26"/>
      <c r="W351" s="26"/>
      <c r="X351" s="26"/>
      <c r="Y351" s="26"/>
      <c r="Z351" s="26"/>
    </row>
    <row r="352" spans="1:26" ht="27.6" customHeight="1" outlineLevel="1" x14ac:dyDescent="0.3">
      <c r="A352" s="49" t="s">
        <v>37</v>
      </c>
      <c r="B352" s="49">
        <v>1</v>
      </c>
      <c r="C352" s="50" t="s">
        <v>331</v>
      </c>
      <c r="D352" s="50" t="s">
        <v>311</v>
      </c>
      <c r="E352" s="49">
        <v>1275298</v>
      </c>
      <c r="F352" s="51">
        <v>46008</v>
      </c>
      <c r="G352" s="52">
        <v>221</v>
      </c>
      <c r="H352" s="49"/>
      <c r="I352" s="54">
        <v>474440</v>
      </c>
      <c r="J352" s="50" t="s">
        <v>94</v>
      </c>
      <c r="K352" s="49">
        <v>13141</v>
      </c>
      <c r="L352" s="50" t="s">
        <v>469</v>
      </c>
      <c r="M352" s="50" t="s">
        <v>470</v>
      </c>
      <c r="N352" s="26"/>
      <c r="O352" s="26"/>
      <c r="P352" s="26"/>
      <c r="Q352" s="26"/>
      <c r="R352" s="26"/>
      <c r="S352" s="26"/>
      <c r="T352" s="26"/>
      <c r="U352" s="26"/>
      <c r="V352" s="26"/>
      <c r="W352" s="26"/>
      <c r="X352" s="26"/>
      <c r="Y352" s="26"/>
      <c r="Z352" s="26"/>
    </row>
    <row r="353" spans="1:26" ht="27.6" customHeight="1" outlineLevel="1" x14ac:dyDescent="0.3">
      <c r="A353" s="49" t="s">
        <v>37</v>
      </c>
      <c r="B353" s="49">
        <v>1</v>
      </c>
      <c r="C353" s="50" t="s">
        <v>332</v>
      </c>
      <c r="D353" s="50" t="s">
        <v>311</v>
      </c>
      <c r="E353" s="49">
        <v>1275312</v>
      </c>
      <c r="F353" s="51">
        <v>46008</v>
      </c>
      <c r="G353" s="52">
        <v>202</v>
      </c>
      <c r="H353" s="49"/>
      <c r="I353" s="54">
        <v>301600</v>
      </c>
      <c r="J353" s="50" t="s">
        <v>94</v>
      </c>
      <c r="K353" s="49">
        <v>13122</v>
      </c>
      <c r="L353" s="50" t="s">
        <v>488</v>
      </c>
      <c r="M353" s="50" t="s">
        <v>489</v>
      </c>
      <c r="N353" s="26"/>
      <c r="O353" s="26"/>
      <c r="P353" s="26"/>
      <c r="Q353" s="26"/>
      <c r="R353" s="26"/>
      <c r="S353" s="26"/>
      <c r="T353" s="26"/>
      <c r="U353" s="26"/>
      <c r="V353" s="26"/>
      <c r="W353" s="26"/>
      <c r="X353" s="26"/>
      <c r="Y353" s="26"/>
      <c r="Z353" s="26"/>
    </row>
    <row r="354" spans="1:26" ht="27.6" customHeight="1" outlineLevel="1" x14ac:dyDescent="0.3">
      <c r="A354" s="49" t="s">
        <v>37</v>
      </c>
      <c r="B354" s="49">
        <v>1</v>
      </c>
      <c r="C354" s="50" t="s">
        <v>333</v>
      </c>
      <c r="D354" s="50" t="s">
        <v>311</v>
      </c>
      <c r="E354" s="49">
        <v>1275312</v>
      </c>
      <c r="F354" s="51">
        <v>46008</v>
      </c>
      <c r="G354" s="52">
        <v>206</v>
      </c>
      <c r="H354" s="49"/>
      <c r="I354" s="54">
        <v>301600</v>
      </c>
      <c r="J354" s="50" t="s">
        <v>94</v>
      </c>
      <c r="K354" s="49">
        <v>13135</v>
      </c>
      <c r="L354" s="50" t="s">
        <v>469</v>
      </c>
      <c r="M354" s="50" t="s">
        <v>470</v>
      </c>
      <c r="N354" s="26"/>
      <c r="O354" s="26"/>
      <c r="P354" s="26"/>
      <c r="Q354" s="26"/>
      <c r="R354" s="26"/>
      <c r="S354" s="26"/>
      <c r="T354" s="26"/>
      <c r="U354" s="26"/>
      <c r="V354" s="26"/>
      <c r="W354" s="26"/>
      <c r="X354" s="26"/>
      <c r="Y354" s="26"/>
      <c r="Z354" s="26"/>
    </row>
    <row r="355" spans="1:26" ht="27.6" customHeight="1" outlineLevel="1" x14ac:dyDescent="0.3">
      <c r="A355" s="49" t="s">
        <v>37</v>
      </c>
      <c r="B355" s="49">
        <v>1</v>
      </c>
      <c r="C355" s="50" t="s">
        <v>334</v>
      </c>
      <c r="D355" s="50" t="s">
        <v>335</v>
      </c>
      <c r="E355" s="49">
        <v>1275351</v>
      </c>
      <c r="F355" s="51">
        <v>46011</v>
      </c>
      <c r="G355" s="52">
        <v>5040</v>
      </c>
      <c r="H355" s="49"/>
      <c r="I355" s="54">
        <v>726624</v>
      </c>
      <c r="J355" s="50" t="s">
        <v>94</v>
      </c>
      <c r="K355" s="49">
        <v>13152</v>
      </c>
      <c r="L355" s="50" t="s">
        <v>469</v>
      </c>
      <c r="M355" s="50" t="s">
        <v>470</v>
      </c>
      <c r="N355" s="26"/>
      <c r="O355" s="26"/>
      <c r="P355" s="26"/>
      <c r="Q355" s="26"/>
      <c r="R355" s="26"/>
      <c r="S355" s="26"/>
      <c r="T355" s="26"/>
      <c r="U355" s="26"/>
      <c r="V355" s="26"/>
      <c r="W355" s="26"/>
      <c r="X355" s="26"/>
      <c r="Y355" s="26"/>
      <c r="Z355" s="26"/>
    </row>
    <row r="356" spans="1:26" ht="27.6" customHeight="1" outlineLevel="1" x14ac:dyDescent="0.3">
      <c r="A356" s="49" t="s">
        <v>37</v>
      </c>
      <c r="B356" s="49">
        <v>1</v>
      </c>
      <c r="C356" s="50" t="s">
        <v>336</v>
      </c>
      <c r="D356" s="50" t="s">
        <v>335</v>
      </c>
      <c r="E356" s="49">
        <v>1275353</v>
      </c>
      <c r="F356" s="51">
        <v>46011</v>
      </c>
      <c r="G356" s="52">
        <v>5028</v>
      </c>
      <c r="H356" s="49"/>
      <c r="I356" s="54">
        <v>1450000</v>
      </c>
      <c r="J356" s="50" t="s">
        <v>94</v>
      </c>
      <c r="K356" s="49">
        <v>13147</v>
      </c>
      <c r="L356" s="50" t="s">
        <v>469</v>
      </c>
      <c r="M356" s="50" t="s">
        <v>470</v>
      </c>
      <c r="N356" s="26"/>
      <c r="O356" s="26"/>
      <c r="P356" s="26"/>
      <c r="Q356" s="26"/>
      <c r="R356" s="26"/>
      <c r="S356" s="26"/>
      <c r="T356" s="26"/>
      <c r="U356" s="26"/>
      <c r="V356" s="26"/>
      <c r="W356" s="26"/>
      <c r="X356" s="26"/>
      <c r="Y356" s="26"/>
      <c r="Z356" s="26"/>
    </row>
    <row r="357" spans="1:26" ht="27.6" customHeight="1" outlineLevel="1" x14ac:dyDescent="0.3">
      <c r="A357" s="49" t="s">
        <v>37</v>
      </c>
      <c r="B357" s="49">
        <v>1</v>
      </c>
      <c r="C357" s="50" t="s">
        <v>337</v>
      </c>
      <c r="D357" s="50" t="s">
        <v>335</v>
      </c>
      <c r="E357" s="49">
        <v>1275357</v>
      </c>
      <c r="F357" s="51">
        <v>46011</v>
      </c>
      <c r="G357" s="52">
        <v>5033</v>
      </c>
      <c r="H357" s="49"/>
      <c r="I357" s="54">
        <v>301600</v>
      </c>
      <c r="J357" s="50" t="s">
        <v>94</v>
      </c>
      <c r="K357" s="49">
        <v>13148</v>
      </c>
      <c r="L357" s="50" t="s">
        <v>488</v>
      </c>
      <c r="M357" s="50" t="s">
        <v>501</v>
      </c>
      <c r="N357" s="26"/>
      <c r="O357" s="26"/>
      <c r="P357" s="26"/>
      <c r="Q357" s="26"/>
      <c r="R357" s="26"/>
      <c r="S357" s="26"/>
      <c r="T357" s="26"/>
      <c r="U357" s="26"/>
      <c r="V357" s="26"/>
      <c r="W357" s="26"/>
      <c r="X357" s="26"/>
      <c r="Y357" s="26"/>
      <c r="Z357" s="26"/>
    </row>
    <row r="358" spans="1:26" ht="27.6" customHeight="1" outlineLevel="1" x14ac:dyDescent="0.3">
      <c r="A358" s="49" t="s">
        <v>37</v>
      </c>
      <c r="B358" s="49">
        <v>1</v>
      </c>
      <c r="C358" s="50" t="s">
        <v>338</v>
      </c>
      <c r="D358" s="50" t="s">
        <v>335</v>
      </c>
      <c r="E358" s="49">
        <v>1275357</v>
      </c>
      <c r="F358" s="51">
        <v>46011</v>
      </c>
      <c r="G358" s="52">
        <v>5034</v>
      </c>
      <c r="H358" s="49"/>
      <c r="I358" s="54">
        <v>487200</v>
      </c>
      <c r="J358" s="50" t="s">
        <v>94</v>
      </c>
      <c r="K358" s="49">
        <v>13150</v>
      </c>
      <c r="L358" s="50" t="s">
        <v>469</v>
      </c>
      <c r="M358" s="50" t="s">
        <v>502</v>
      </c>
      <c r="N358" s="26"/>
      <c r="O358" s="26"/>
      <c r="P358" s="26"/>
      <c r="Q358" s="26"/>
      <c r="R358" s="26"/>
      <c r="S358" s="26"/>
      <c r="T358" s="26"/>
      <c r="U358" s="26"/>
      <c r="V358" s="26"/>
      <c r="W358" s="26"/>
      <c r="X358" s="26"/>
      <c r="Y358" s="26"/>
      <c r="Z358" s="26"/>
    </row>
    <row r="359" spans="1:26" ht="27.6" customHeight="1" outlineLevel="1" x14ac:dyDescent="0.3">
      <c r="A359" s="49" t="s">
        <v>37</v>
      </c>
      <c r="B359" s="49">
        <v>1</v>
      </c>
      <c r="C359" s="50" t="s">
        <v>339</v>
      </c>
      <c r="D359" s="50" t="s">
        <v>311</v>
      </c>
      <c r="E359" s="49">
        <v>1275359</v>
      </c>
      <c r="F359" s="51">
        <v>46011</v>
      </c>
      <c r="G359" s="52">
        <v>200</v>
      </c>
      <c r="H359" s="49"/>
      <c r="I359" s="54">
        <v>301600</v>
      </c>
      <c r="J359" s="50" t="s">
        <v>94</v>
      </c>
      <c r="K359" s="49">
        <v>13130</v>
      </c>
      <c r="L359" s="50" t="s">
        <v>469</v>
      </c>
      <c r="M359" s="50" t="s">
        <v>503</v>
      </c>
      <c r="N359" s="26"/>
      <c r="O359" s="26"/>
      <c r="P359" s="26"/>
      <c r="Q359" s="26"/>
      <c r="R359" s="26"/>
      <c r="S359" s="26"/>
      <c r="T359" s="26"/>
      <c r="U359" s="26"/>
      <c r="V359" s="26"/>
      <c r="W359" s="26"/>
      <c r="X359" s="26"/>
      <c r="Y359" s="26"/>
      <c r="Z359" s="26"/>
    </row>
    <row r="360" spans="1:26" ht="27.6" customHeight="1" outlineLevel="1" x14ac:dyDescent="0.3">
      <c r="A360" s="49" t="s">
        <v>37</v>
      </c>
      <c r="B360" s="49">
        <v>1</v>
      </c>
      <c r="C360" s="50" t="s">
        <v>340</v>
      </c>
      <c r="D360" s="50" t="s">
        <v>311</v>
      </c>
      <c r="E360" s="49">
        <v>1275359</v>
      </c>
      <c r="F360" s="51">
        <v>46011</v>
      </c>
      <c r="G360" s="52">
        <v>209</v>
      </c>
      <c r="H360" s="49"/>
      <c r="I360" s="54">
        <v>301600</v>
      </c>
      <c r="J360" s="50" t="s">
        <v>94</v>
      </c>
      <c r="K360" s="114" t="s">
        <v>463</v>
      </c>
      <c r="L360" s="50" t="s">
        <v>94</v>
      </c>
      <c r="M360" s="50"/>
      <c r="N360" s="26"/>
      <c r="O360" s="26"/>
      <c r="P360" s="26"/>
      <c r="Q360" s="26"/>
      <c r="R360" s="26"/>
      <c r="S360" s="26"/>
      <c r="T360" s="26"/>
      <c r="U360" s="26"/>
      <c r="V360" s="26"/>
      <c r="W360" s="26"/>
      <c r="X360" s="26"/>
      <c r="Y360" s="26"/>
      <c r="Z360" s="26"/>
    </row>
    <row r="361" spans="1:26" ht="27.6" customHeight="1" outlineLevel="1" x14ac:dyDescent="0.3">
      <c r="A361" s="49" t="s">
        <v>37</v>
      </c>
      <c r="B361" s="49">
        <v>1</v>
      </c>
      <c r="C361" s="50" t="s">
        <v>341</v>
      </c>
      <c r="D361" s="50" t="s">
        <v>311</v>
      </c>
      <c r="E361" s="49">
        <v>1275359</v>
      </c>
      <c r="F361" s="51">
        <v>46011</v>
      </c>
      <c r="G361" s="52">
        <v>207</v>
      </c>
      <c r="H361" s="49"/>
      <c r="I361" s="54">
        <v>301600</v>
      </c>
      <c r="J361" s="50" t="s">
        <v>94</v>
      </c>
      <c r="K361" s="49">
        <v>13119</v>
      </c>
      <c r="L361" s="50" t="s">
        <v>490</v>
      </c>
      <c r="M361" s="50" t="s">
        <v>504</v>
      </c>
      <c r="N361" s="26"/>
      <c r="O361" s="26"/>
      <c r="P361" s="26"/>
      <c r="Q361" s="26"/>
      <c r="R361" s="26"/>
      <c r="S361" s="26"/>
      <c r="T361" s="26"/>
      <c r="U361" s="26"/>
      <c r="V361" s="26"/>
      <c r="W361" s="26"/>
      <c r="X361" s="26"/>
      <c r="Y361" s="26"/>
      <c r="Z361" s="26"/>
    </row>
    <row r="362" spans="1:26" ht="27.6" customHeight="1" outlineLevel="1" x14ac:dyDescent="0.3">
      <c r="A362" s="49" t="s">
        <v>37</v>
      </c>
      <c r="B362" s="49">
        <v>1</v>
      </c>
      <c r="C362" s="50" t="s">
        <v>342</v>
      </c>
      <c r="D362" s="50" t="s">
        <v>335</v>
      </c>
      <c r="E362" s="49">
        <v>1294793</v>
      </c>
      <c r="F362" s="51">
        <v>46011</v>
      </c>
      <c r="G362" s="52">
        <v>5032</v>
      </c>
      <c r="H362" s="49"/>
      <c r="I362" s="54">
        <v>174000</v>
      </c>
      <c r="J362" s="50" t="s">
        <v>94</v>
      </c>
      <c r="K362" s="49">
        <v>13149</v>
      </c>
      <c r="L362" s="50" t="s">
        <v>488</v>
      </c>
      <c r="M362" s="50" t="s">
        <v>505</v>
      </c>
      <c r="N362" s="26"/>
      <c r="O362" s="26"/>
      <c r="P362" s="26"/>
      <c r="Q362" s="26"/>
      <c r="R362" s="26"/>
      <c r="S362" s="26"/>
      <c r="T362" s="26"/>
      <c r="U362" s="26"/>
      <c r="V362" s="26"/>
      <c r="W362" s="26"/>
      <c r="X362" s="26"/>
      <c r="Y362" s="26"/>
      <c r="Z362" s="26"/>
    </row>
    <row r="363" spans="1:26" ht="27.6" customHeight="1" outlineLevel="1" x14ac:dyDescent="0.3">
      <c r="A363" s="49" t="s">
        <v>37</v>
      </c>
      <c r="B363" s="49">
        <v>1</v>
      </c>
      <c r="C363" s="50" t="s">
        <v>343</v>
      </c>
      <c r="D363" s="50" t="s">
        <v>335</v>
      </c>
      <c r="E363" s="49">
        <v>1294793</v>
      </c>
      <c r="F363" s="51">
        <v>46011</v>
      </c>
      <c r="G363" s="52">
        <v>5031</v>
      </c>
      <c r="H363" s="49"/>
      <c r="I363" s="54">
        <v>602910</v>
      </c>
      <c r="J363" s="50" t="s">
        <v>94</v>
      </c>
      <c r="K363" s="49">
        <v>13151</v>
      </c>
      <c r="L363" s="50" t="s">
        <v>469</v>
      </c>
      <c r="M363" s="50" t="s">
        <v>506</v>
      </c>
      <c r="N363" s="26"/>
      <c r="O363" s="26"/>
      <c r="P363" s="26"/>
      <c r="Q363" s="26"/>
      <c r="R363" s="26"/>
      <c r="S363" s="26"/>
      <c r="T363" s="26"/>
      <c r="U363" s="26"/>
      <c r="V363" s="26"/>
      <c r="W363" s="26"/>
      <c r="X363" s="26"/>
      <c r="Y363" s="26"/>
      <c r="Z363" s="26"/>
    </row>
    <row r="364" spans="1:26" ht="27.6" customHeight="1" outlineLevel="1" x14ac:dyDescent="0.3">
      <c r="A364" s="49" t="s">
        <v>37</v>
      </c>
      <c r="B364" s="49">
        <v>1</v>
      </c>
      <c r="C364" s="50" t="s">
        <v>344</v>
      </c>
      <c r="D364" s="50" t="s">
        <v>261</v>
      </c>
      <c r="E364" s="49">
        <v>1275764</v>
      </c>
      <c r="F364" s="51">
        <v>46013</v>
      </c>
      <c r="G364" s="52" t="s">
        <v>345</v>
      </c>
      <c r="H364" s="49"/>
      <c r="I364" s="54">
        <v>730800</v>
      </c>
      <c r="J364" s="50" t="s">
        <v>94</v>
      </c>
      <c r="K364" s="49">
        <v>13145</v>
      </c>
      <c r="L364" s="50" t="s">
        <v>469</v>
      </c>
      <c r="M364" s="50" t="s">
        <v>507</v>
      </c>
      <c r="N364" s="26"/>
      <c r="O364" s="26"/>
      <c r="P364" s="26"/>
      <c r="Q364" s="26"/>
      <c r="R364" s="26"/>
      <c r="S364" s="26"/>
      <c r="T364" s="26"/>
      <c r="U364" s="26"/>
      <c r="V364" s="26"/>
      <c r="W364" s="26"/>
      <c r="X364" s="26"/>
      <c r="Y364" s="26"/>
      <c r="Z364" s="26"/>
    </row>
    <row r="365" spans="1:26" ht="27.6" customHeight="1" outlineLevel="1" x14ac:dyDescent="0.3">
      <c r="A365" s="49" t="s">
        <v>37</v>
      </c>
      <c r="B365" s="49">
        <v>1</v>
      </c>
      <c r="C365" s="50" t="s">
        <v>346</v>
      </c>
      <c r="D365" s="50" t="s">
        <v>261</v>
      </c>
      <c r="E365" s="49">
        <v>1275768</v>
      </c>
      <c r="F365" s="51">
        <v>46013</v>
      </c>
      <c r="G365" s="52" t="s">
        <v>347</v>
      </c>
      <c r="H365" s="49"/>
      <c r="I365" s="54">
        <v>754000</v>
      </c>
      <c r="J365" s="50" t="s">
        <v>94</v>
      </c>
      <c r="K365" s="49">
        <v>13144</v>
      </c>
      <c r="L365" s="50" t="s">
        <v>469</v>
      </c>
      <c r="M365" s="50" t="s">
        <v>508</v>
      </c>
      <c r="N365" s="26"/>
      <c r="O365" s="26"/>
      <c r="P365" s="26"/>
      <c r="Q365" s="26"/>
      <c r="R365" s="26"/>
      <c r="S365" s="26"/>
      <c r="T365" s="26"/>
      <c r="U365" s="26"/>
      <c r="V365" s="26"/>
      <c r="W365" s="26"/>
      <c r="X365" s="26"/>
      <c r="Y365" s="26"/>
      <c r="Z365" s="26"/>
    </row>
    <row r="366" spans="1:26" ht="27.6" customHeight="1" outlineLevel="1" x14ac:dyDescent="0.3">
      <c r="A366" s="49" t="s">
        <v>37</v>
      </c>
      <c r="B366" s="49">
        <v>1</v>
      </c>
      <c r="C366" s="50" t="s">
        <v>348</v>
      </c>
      <c r="D366" s="50" t="s">
        <v>261</v>
      </c>
      <c r="E366" s="49">
        <v>1275772</v>
      </c>
      <c r="F366" s="51">
        <v>46013</v>
      </c>
      <c r="G366" s="52" t="s">
        <v>349</v>
      </c>
      <c r="H366" s="49"/>
      <c r="I366" s="54">
        <v>765600</v>
      </c>
      <c r="J366" s="50" t="s">
        <v>94</v>
      </c>
      <c r="K366" s="49">
        <v>13142</v>
      </c>
      <c r="L366" s="50" t="s">
        <v>469</v>
      </c>
      <c r="M366" s="50" t="s">
        <v>509</v>
      </c>
      <c r="N366" s="26"/>
      <c r="O366" s="26"/>
      <c r="P366" s="26"/>
      <c r="Q366" s="26"/>
      <c r="R366" s="26"/>
      <c r="S366" s="26"/>
      <c r="T366" s="26"/>
      <c r="U366" s="26"/>
      <c r="V366" s="26"/>
      <c r="W366" s="26"/>
      <c r="X366" s="26"/>
      <c r="Y366" s="26"/>
      <c r="Z366" s="26"/>
    </row>
    <row r="367" spans="1:26" ht="27.6" customHeight="1" outlineLevel="1" x14ac:dyDescent="0.3">
      <c r="A367" s="49" t="s">
        <v>37</v>
      </c>
      <c r="B367" s="49">
        <v>1</v>
      </c>
      <c r="C367" s="50" t="s">
        <v>350</v>
      </c>
      <c r="D367" s="50" t="s">
        <v>272</v>
      </c>
      <c r="E367" s="49">
        <v>1276806</v>
      </c>
      <c r="F367" s="51">
        <v>46013</v>
      </c>
      <c r="G367" s="52">
        <v>3678</v>
      </c>
      <c r="H367" s="49"/>
      <c r="I367" s="54">
        <v>614800</v>
      </c>
      <c r="J367" s="113" t="s">
        <v>167</v>
      </c>
      <c r="K367" s="49">
        <v>13164</v>
      </c>
      <c r="L367" s="50" t="s">
        <v>510</v>
      </c>
      <c r="M367" s="50" t="s">
        <v>511</v>
      </c>
      <c r="N367" s="26"/>
      <c r="O367" s="26"/>
      <c r="P367" s="26"/>
      <c r="Q367" s="26"/>
      <c r="R367" s="26"/>
      <c r="S367" s="26"/>
      <c r="T367" s="26"/>
      <c r="U367" s="26"/>
      <c r="V367" s="26"/>
      <c r="W367" s="26"/>
      <c r="X367" s="26"/>
      <c r="Y367" s="26"/>
      <c r="Z367" s="26"/>
    </row>
    <row r="368" spans="1:26" ht="27.6" customHeight="1" outlineLevel="1" x14ac:dyDescent="0.3">
      <c r="A368" s="49" t="s">
        <v>37</v>
      </c>
      <c r="B368" s="49">
        <v>1</v>
      </c>
      <c r="C368" s="50" t="s">
        <v>350</v>
      </c>
      <c r="D368" s="50" t="s">
        <v>272</v>
      </c>
      <c r="E368" s="49">
        <v>1276806</v>
      </c>
      <c r="F368" s="51">
        <v>46013</v>
      </c>
      <c r="G368" s="52">
        <v>3677</v>
      </c>
      <c r="H368" s="49"/>
      <c r="I368" s="54">
        <v>614800</v>
      </c>
      <c r="J368" s="50" t="s">
        <v>351</v>
      </c>
      <c r="K368" s="49">
        <v>13165</v>
      </c>
      <c r="L368" s="50" t="s">
        <v>510</v>
      </c>
      <c r="M368" s="50" t="s">
        <v>511</v>
      </c>
      <c r="N368" s="26"/>
      <c r="O368" s="26"/>
      <c r="P368" s="26"/>
      <c r="Q368" s="26"/>
      <c r="R368" s="26"/>
      <c r="S368" s="26"/>
      <c r="T368" s="26"/>
      <c r="U368" s="26"/>
      <c r="V368" s="26"/>
      <c r="W368" s="26"/>
      <c r="X368" s="26"/>
      <c r="Y368" s="26"/>
      <c r="Z368" s="26"/>
    </row>
    <row r="369" spans="1:26" ht="27.6" customHeight="1" outlineLevel="1" x14ac:dyDescent="0.3">
      <c r="A369" s="49" t="s">
        <v>37</v>
      </c>
      <c r="B369" s="49">
        <v>1</v>
      </c>
      <c r="C369" s="50" t="s">
        <v>352</v>
      </c>
      <c r="D369" s="50" t="s">
        <v>261</v>
      </c>
      <c r="E369" s="49">
        <v>1279354</v>
      </c>
      <c r="F369" s="51">
        <v>46020</v>
      </c>
      <c r="G369" s="52" t="s">
        <v>353</v>
      </c>
      <c r="H369" s="49"/>
      <c r="I369" s="54">
        <v>754000</v>
      </c>
      <c r="J369" s="50" t="s">
        <v>94</v>
      </c>
      <c r="K369" s="49">
        <v>13143</v>
      </c>
      <c r="L369" s="50" t="s">
        <v>469</v>
      </c>
      <c r="M369" s="50" t="s">
        <v>512</v>
      </c>
      <c r="N369" s="26"/>
      <c r="O369" s="26"/>
      <c r="P369" s="26"/>
      <c r="Q369" s="26"/>
      <c r="R369" s="26"/>
      <c r="S369" s="26"/>
      <c r="T369" s="26"/>
      <c r="U369" s="26"/>
      <c r="V369" s="26"/>
      <c r="W369" s="26"/>
      <c r="X369" s="26"/>
      <c r="Y369" s="26"/>
      <c r="Z369" s="26"/>
    </row>
    <row r="370" spans="1:26" ht="14.25" customHeight="1" outlineLevel="1" x14ac:dyDescent="0.3">
      <c r="A370" s="57"/>
      <c r="B370" s="57"/>
      <c r="C370" s="58"/>
      <c r="D370" s="58"/>
      <c r="E370" s="57"/>
      <c r="F370" s="59"/>
      <c r="G370" s="60"/>
      <c r="H370" s="57"/>
      <c r="I370" s="61"/>
      <c r="J370" s="62"/>
      <c r="K370" s="63"/>
      <c r="L370" s="62"/>
      <c r="M370" s="62"/>
      <c r="N370" s="26"/>
      <c r="O370" s="26"/>
      <c r="P370" s="26"/>
      <c r="Q370" s="26"/>
      <c r="R370" s="26"/>
      <c r="S370" s="26"/>
      <c r="T370" s="26"/>
      <c r="U370" s="26"/>
      <c r="V370" s="26"/>
      <c r="W370" s="26"/>
      <c r="X370" s="26"/>
      <c r="Y370" s="26"/>
      <c r="Z370" s="26"/>
    </row>
    <row r="371" spans="1:26" ht="16.5" customHeight="1" outlineLevel="1" x14ac:dyDescent="0.3">
      <c r="A371" s="340" t="s">
        <v>129</v>
      </c>
      <c r="B371" s="336"/>
      <c r="C371" s="336"/>
      <c r="D371" s="336"/>
      <c r="E371" s="336"/>
      <c r="F371" s="336"/>
      <c r="G371" s="336"/>
      <c r="H371" s="337"/>
      <c r="I371" s="64">
        <f>SUM(I295:I370)</f>
        <v>56239807.760000005</v>
      </c>
      <c r="J371" s="65"/>
      <c r="K371" s="7"/>
      <c r="L371" s="41"/>
      <c r="M371" s="41"/>
      <c r="N371" s="45"/>
      <c r="O371" s="45"/>
      <c r="P371" s="45"/>
      <c r="Q371" s="45"/>
      <c r="R371" s="45"/>
      <c r="S371" s="45"/>
      <c r="T371" s="45"/>
      <c r="U371" s="45"/>
      <c r="V371" s="45"/>
      <c r="W371" s="45"/>
      <c r="X371" s="45"/>
      <c r="Y371" s="45"/>
      <c r="Z371" s="45"/>
    </row>
    <row r="372" spans="1:26" ht="16.5" customHeight="1" outlineLevel="1" x14ac:dyDescent="0.3">
      <c r="A372" s="21"/>
      <c r="B372" s="21"/>
      <c r="C372" s="22"/>
      <c r="D372" s="22"/>
      <c r="E372" s="21"/>
      <c r="F372" s="23"/>
      <c r="G372" s="24"/>
      <c r="H372" s="21"/>
      <c r="I372" s="25"/>
      <c r="J372" s="22"/>
      <c r="K372" s="21"/>
      <c r="L372" s="22"/>
      <c r="M372" s="22"/>
      <c r="N372" s="26"/>
      <c r="O372" s="26"/>
      <c r="P372" s="26"/>
      <c r="Q372" s="26"/>
      <c r="R372" s="26"/>
      <c r="S372" s="26"/>
      <c r="T372" s="26"/>
      <c r="U372" s="26"/>
      <c r="V372" s="26"/>
      <c r="W372" s="26"/>
      <c r="X372" s="26"/>
      <c r="Y372" s="26"/>
      <c r="Z372" s="26"/>
    </row>
    <row r="373" spans="1:26" ht="16.5" customHeight="1" outlineLevel="1" x14ac:dyDescent="0.3">
      <c r="A373" s="21"/>
      <c r="B373" s="21"/>
      <c r="C373" s="22"/>
      <c r="D373" s="22"/>
      <c r="E373" s="21"/>
      <c r="F373" s="23"/>
      <c r="G373" s="24"/>
      <c r="H373" s="21"/>
      <c r="I373" s="25"/>
      <c r="J373" s="22"/>
      <c r="K373" s="21"/>
      <c r="L373" s="22"/>
      <c r="M373" s="22"/>
      <c r="N373" s="26"/>
      <c r="O373" s="26"/>
      <c r="P373" s="26"/>
      <c r="Q373" s="26"/>
      <c r="R373" s="26"/>
      <c r="S373" s="26"/>
      <c r="T373" s="26"/>
      <c r="U373" s="26"/>
      <c r="V373" s="26"/>
      <c r="W373" s="26"/>
      <c r="X373" s="26"/>
      <c r="Y373" s="26"/>
      <c r="Z373" s="26"/>
    </row>
    <row r="374" spans="1:26" ht="16.5" customHeight="1" outlineLevel="1" x14ac:dyDescent="0.3">
      <c r="A374" s="38" t="s">
        <v>22</v>
      </c>
      <c r="B374" s="39" t="s">
        <v>354</v>
      </c>
      <c r="C374" s="40"/>
      <c r="D374" s="40"/>
      <c r="E374" s="38"/>
      <c r="F374" s="42"/>
      <c r="G374" s="39"/>
      <c r="H374" s="38"/>
      <c r="I374" s="43"/>
      <c r="J374" s="40"/>
      <c r="K374" s="38"/>
      <c r="L374" s="40"/>
      <c r="M374" s="40"/>
      <c r="N374" s="45"/>
      <c r="O374" s="45"/>
      <c r="P374" s="45"/>
      <c r="Q374" s="45"/>
      <c r="R374" s="45"/>
      <c r="S374" s="45"/>
      <c r="T374" s="45"/>
      <c r="U374" s="45"/>
      <c r="V374" s="45"/>
      <c r="W374" s="45"/>
      <c r="X374" s="45"/>
      <c r="Y374" s="45"/>
      <c r="Z374" s="45"/>
    </row>
    <row r="375" spans="1:26" ht="16.5" customHeight="1" outlineLevel="1" x14ac:dyDescent="0.3">
      <c r="A375" s="21"/>
      <c r="B375" s="21"/>
      <c r="C375" s="22"/>
      <c r="D375" s="22"/>
      <c r="E375" s="21"/>
      <c r="F375" s="23"/>
      <c r="G375" s="24"/>
      <c r="H375" s="21"/>
      <c r="I375" s="25"/>
      <c r="J375" s="22"/>
      <c r="K375" s="21"/>
      <c r="L375" s="22"/>
      <c r="M375" s="22"/>
      <c r="N375" s="26"/>
      <c r="O375" s="26"/>
      <c r="P375" s="26"/>
      <c r="Q375" s="26"/>
      <c r="R375" s="26"/>
      <c r="S375" s="26"/>
      <c r="T375" s="26"/>
      <c r="U375" s="26"/>
      <c r="V375" s="26"/>
      <c r="W375" s="26"/>
      <c r="X375" s="26"/>
      <c r="Y375" s="26"/>
      <c r="Z375" s="26"/>
    </row>
    <row r="376" spans="1:26" ht="16.5" customHeight="1" outlineLevel="1" x14ac:dyDescent="0.3">
      <c r="A376" s="341" t="s">
        <v>24</v>
      </c>
      <c r="B376" s="341" t="s">
        <v>25</v>
      </c>
      <c r="C376" s="338" t="s">
        <v>26</v>
      </c>
      <c r="D376" s="338" t="s">
        <v>27</v>
      </c>
      <c r="E376" s="335" t="s">
        <v>28</v>
      </c>
      <c r="F376" s="337"/>
      <c r="G376" s="335" t="s">
        <v>29</v>
      </c>
      <c r="H376" s="336"/>
      <c r="I376" s="337"/>
      <c r="J376" s="338" t="s">
        <v>30</v>
      </c>
      <c r="K376" s="335" t="s">
        <v>31</v>
      </c>
      <c r="L376" s="337"/>
      <c r="M376" s="338" t="s">
        <v>32</v>
      </c>
      <c r="N376" s="26"/>
      <c r="O376" s="26"/>
      <c r="P376" s="26"/>
      <c r="Q376" s="26"/>
      <c r="R376" s="26"/>
      <c r="S376" s="26"/>
      <c r="T376" s="26"/>
      <c r="U376" s="26"/>
      <c r="V376" s="26"/>
      <c r="W376" s="26"/>
      <c r="X376" s="26"/>
      <c r="Y376" s="26"/>
      <c r="Z376" s="26"/>
    </row>
    <row r="377" spans="1:26" ht="16.5" customHeight="1" outlineLevel="1" x14ac:dyDescent="0.3">
      <c r="A377" s="342"/>
      <c r="B377" s="342"/>
      <c r="C377" s="342"/>
      <c r="D377" s="342"/>
      <c r="E377" s="71" t="s">
        <v>33</v>
      </c>
      <c r="F377" s="72" t="s">
        <v>34</v>
      </c>
      <c r="G377" s="73" t="s">
        <v>33</v>
      </c>
      <c r="H377" s="71" t="s">
        <v>34</v>
      </c>
      <c r="I377" s="74" t="s">
        <v>35</v>
      </c>
      <c r="J377" s="342"/>
      <c r="K377" s="71" t="s">
        <v>33</v>
      </c>
      <c r="L377" s="117" t="s">
        <v>36</v>
      </c>
      <c r="M377" s="339"/>
      <c r="N377" s="26"/>
      <c r="O377" s="26"/>
      <c r="P377" s="26"/>
      <c r="Q377" s="26"/>
      <c r="R377" s="26"/>
      <c r="S377" s="26"/>
      <c r="T377" s="26"/>
      <c r="U377" s="26"/>
      <c r="V377" s="26"/>
      <c r="W377" s="26"/>
      <c r="X377" s="26"/>
      <c r="Y377" s="26"/>
      <c r="Z377" s="26"/>
    </row>
    <row r="378" spans="1:26" ht="41.4" outlineLevel="1" x14ac:dyDescent="0.3">
      <c r="A378" s="49" t="s">
        <v>37</v>
      </c>
      <c r="B378" s="49">
        <v>1</v>
      </c>
      <c r="C378" s="50" t="s">
        <v>355</v>
      </c>
      <c r="D378" s="50" t="s">
        <v>48</v>
      </c>
      <c r="E378" s="49">
        <v>1204651</v>
      </c>
      <c r="F378" s="51">
        <v>45944</v>
      </c>
      <c r="G378" s="52" t="s">
        <v>356</v>
      </c>
      <c r="H378" s="53">
        <v>45905</v>
      </c>
      <c r="I378" s="54">
        <v>382550</v>
      </c>
      <c r="J378" s="50" t="s">
        <v>41</v>
      </c>
      <c r="K378" s="49">
        <v>13079</v>
      </c>
      <c r="L378" s="50" t="s">
        <v>513</v>
      </c>
      <c r="M378" s="50" t="s">
        <v>480</v>
      </c>
      <c r="N378" s="26"/>
      <c r="O378" s="26"/>
      <c r="P378" s="26"/>
      <c r="Q378" s="26"/>
      <c r="R378" s="26"/>
      <c r="S378" s="26"/>
      <c r="T378" s="26"/>
      <c r="U378" s="26"/>
      <c r="V378" s="26"/>
      <c r="W378" s="26"/>
      <c r="X378" s="26"/>
      <c r="Y378" s="26"/>
      <c r="Z378" s="26"/>
    </row>
    <row r="379" spans="1:26" ht="15" customHeight="1" outlineLevel="1" x14ac:dyDescent="0.3">
      <c r="A379" s="57"/>
      <c r="B379" s="57"/>
      <c r="C379" s="58"/>
      <c r="D379" s="58"/>
      <c r="E379" s="57"/>
      <c r="F379" s="59"/>
      <c r="G379" s="60"/>
      <c r="H379" s="57"/>
      <c r="I379" s="61"/>
      <c r="J379" s="62"/>
      <c r="K379" s="63"/>
      <c r="L379" s="62"/>
      <c r="M379" s="62"/>
      <c r="N379" s="26"/>
      <c r="O379" s="26"/>
      <c r="P379" s="26"/>
      <c r="Q379" s="26"/>
      <c r="R379" s="26"/>
      <c r="S379" s="26"/>
      <c r="T379" s="26"/>
      <c r="U379" s="26"/>
      <c r="V379" s="26"/>
      <c r="W379" s="26"/>
      <c r="X379" s="26"/>
      <c r="Y379" s="26"/>
      <c r="Z379" s="26"/>
    </row>
    <row r="380" spans="1:26" ht="16.5" customHeight="1" outlineLevel="1" x14ac:dyDescent="0.3">
      <c r="A380" s="340" t="s">
        <v>132</v>
      </c>
      <c r="B380" s="336"/>
      <c r="C380" s="336"/>
      <c r="D380" s="336"/>
      <c r="E380" s="336"/>
      <c r="F380" s="336"/>
      <c r="G380" s="336"/>
      <c r="H380" s="337"/>
      <c r="I380" s="64">
        <f>SUM(I378:I379)</f>
        <v>382550</v>
      </c>
      <c r="J380" s="65"/>
      <c r="K380" s="7"/>
      <c r="L380" s="41"/>
      <c r="M380" s="41"/>
      <c r="N380" s="45"/>
      <c r="O380" s="45"/>
      <c r="P380" s="45"/>
      <c r="Q380" s="45"/>
      <c r="R380" s="45"/>
      <c r="S380" s="45"/>
      <c r="T380" s="45"/>
      <c r="U380" s="45"/>
      <c r="V380" s="45"/>
      <c r="W380" s="45"/>
      <c r="X380" s="45"/>
      <c r="Y380" s="45"/>
      <c r="Z380" s="45"/>
    </row>
    <row r="381" spans="1:26" ht="16.5" customHeight="1" x14ac:dyDescent="0.3">
      <c r="A381" s="21"/>
      <c r="B381" s="21"/>
      <c r="C381" s="22"/>
      <c r="D381" s="22"/>
      <c r="E381" s="21"/>
      <c r="F381" s="23"/>
      <c r="G381" s="24"/>
      <c r="H381" s="21"/>
      <c r="I381" s="25"/>
      <c r="J381" s="22"/>
      <c r="K381" s="79"/>
      <c r="L381" s="22"/>
      <c r="M381" s="22"/>
      <c r="N381" s="26"/>
      <c r="O381" s="26"/>
      <c r="P381" s="26"/>
      <c r="Q381" s="26"/>
      <c r="R381" s="26"/>
      <c r="S381" s="26"/>
      <c r="T381" s="26"/>
      <c r="U381" s="26"/>
      <c r="V381" s="26"/>
      <c r="W381" s="26"/>
      <c r="X381" s="26"/>
      <c r="Y381" s="26"/>
      <c r="Z381" s="26"/>
    </row>
    <row r="382" spans="1:26" ht="27" customHeight="1" x14ac:dyDescent="0.3">
      <c r="A382" s="80"/>
      <c r="B382" s="80"/>
      <c r="C382" s="343" t="s">
        <v>357</v>
      </c>
      <c r="D382" s="344"/>
      <c r="E382" s="344"/>
      <c r="F382" s="344"/>
      <c r="G382" s="344"/>
      <c r="H382" s="345"/>
      <c r="I382" s="81">
        <f>+I380+I371</f>
        <v>56622357.760000005</v>
      </c>
      <c r="J382" s="22"/>
      <c r="K382" s="79"/>
      <c r="L382" s="22"/>
      <c r="M382" s="22"/>
      <c r="N382" s="26"/>
      <c r="O382" s="26"/>
      <c r="P382" s="26"/>
      <c r="Q382" s="26"/>
      <c r="R382" s="26"/>
      <c r="S382" s="26"/>
      <c r="T382" s="26"/>
      <c r="U382" s="26"/>
      <c r="V382" s="26"/>
      <c r="W382" s="26"/>
      <c r="X382" s="26"/>
      <c r="Y382" s="26"/>
      <c r="Z382" s="26"/>
    </row>
    <row r="383" spans="1:26" ht="16.5" customHeight="1" x14ac:dyDescent="0.3">
      <c r="A383" s="21"/>
      <c r="B383" s="21"/>
      <c r="C383" s="22"/>
      <c r="D383" s="22"/>
      <c r="E383" s="21"/>
      <c r="F383" s="23"/>
      <c r="G383" s="24"/>
      <c r="H383" s="21"/>
      <c r="I383" s="25"/>
      <c r="J383" s="22"/>
      <c r="K383" s="21"/>
      <c r="L383" s="22"/>
      <c r="M383" s="22"/>
      <c r="N383" s="26"/>
      <c r="O383" s="26"/>
      <c r="P383" s="26"/>
      <c r="Q383" s="26"/>
      <c r="R383" s="26"/>
      <c r="S383" s="26"/>
      <c r="T383" s="26"/>
      <c r="U383" s="26"/>
      <c r="V383" s="26"/>
      <c r="W383" s="26"/>
      <c r="X383" s="26"/>
      <c r="Y383" s="26"/>
      <c r="Z383" s="26"/>
    </row>
    <row r="384" spans="1:26" ht="16.5" customHeight="1" x14ac:dyDescent="0.3">
      <c r="A384" s="30" t="s">
        <v>2</v>
      </c>
      <c r="B384" s="31"/>
      <c r="C384" s="32"/>
      <c r="D384" s="32"/>
      <c r="E384" s="33"/>
      <c r="F384" s="34"/>
      <c r="G384" s="35"/>
      <c r="H384" s="33"/>
      <c r="I384" s="36"/>
      <c r="J384" s="32"/>
      <c r="K384" s="33"/>
      <c r="L384" s="32"/>
      <c r="M384" s="32"/>
      <c r="N384" s="26"/>
      <c r="O384" s="26"/>
      <c r="P384" s="26"/>
      <c r="Q384" s="26"/>
      <c r="R384" s="26"/>
      <c r="S384" s="26"/>
      <c r="T384" s="26"/>
      <c r="U384" s="26"/>
      <c r="V384" s="26"/>
      <c r="W384" s="26"/>
      <c r="X384" s="26"/>
      <c r="Y384" s="26"/>
      <c r="Z384" s="26"/>
    </row>
    <row r="385" spans="1:26" ht="16.5" customHeight="1" x14ac:dyDescent="0.3">
      <c r="A385" s="30" t="s">
        <v>3</v>
      </c>
      <c r="B385" s="31"/>
      <c r="C385" s="32"/>
      <c r="D385" s="32"/>
      <c r="E385" s="33"/>
      <c r="F385" s="34"/>
      <c r="G385" s="35"/>
      <c r="H385" s="33"/>
      <c r="I385" s="36"/>
      <c r="J385" s="32"/>
      <c r="K385" s="33"/>
      <c r="L385" s="32"/>
      <c r="M385" s="32"/>
      <c r="N385" s="26"/>
      <c r="O385" s="26"/>
      <c r="P385" s="26"/>
      <c r="Q385" s="26"/>
      <c r="R385" s="26"/>
      <c r="S385" s="26"/>
      <c r="T385" s="26"/>
      <c r="U385" s="26"/>
      <c r="V385" s="26"/>
      <c r="W385" s="26"/>
      <c r="X385" s="26"/>
      <c r="Y385" s="26"/>
      <c r="Z385" s="26"/>
    </row>
    <row r="386" spans="1:26" ht="16.5" customHeight="1" x14ac:dyDescent="0.3">
      <c r="A386" s="30" t="s">
        <v>4</v>
      </c>
      <c r="B386" s="31"/>
      <c r="C386" s="32"/>
      <c r="D386" s="32"/>
      <c r="E386" s="33"/>
      <c r="F386" s="34"/>
      <c r="G386" s="35"/>
      <c r="H386" s="33"/>
      <c r="I386" s="36"/>
      <c r="J386" s="37"/>
      <c r="K386" s="33"/>
      <c r="L386" s="32"/>
      <c r="M386" s="32"/>
      <c r="N386" s="26"/>
      <c r="O386" s="26"/>
      <c r="P386" s="26"/>
      <c r="Q386" s="26"/>
      <c r="R386" s="26"/>
      <c r="S386" s="26"/>
      <c r="T386" s="26"/>
      <c r="U386" s="26"/>
      <c r="V386" s="26"/>
      <c r="W386" s="26"/>
      <c r="X386" s="26"/>
      <c r="Y386" s="26"/>
      <c r="Z386" s="26"/>
    </row>
    <row r="387" spans="1:26" ht="16.5" customHeight="1" x14ac:dyDescent="0.3">
      <c r="A387" s="30" t="s">
        <v>358</v>
      </c>
      <c r="B387" s="31"/>
      <c r="C387" s="32"/>
      <c r="D387" s="32"/>
      <c r="E387" s="33"/>
      <c r="F387" s="34"/>
      <c r="G387" s="35"/>
      <c r="H387" s="33"/>
      <c r="I387" s="36"/>
      <c r="J387" s="32"/>
      <c r="K387" s="33"/>
      <c r="L387" s="32"/>
      <c r="M387" s="32"/>
      <c r="N387" s="26"/>
      <c r="O387" s="26"/>
      <c r="P387" s="26"/>
      <c r="Q387" s="26"/>
      <c r="R387" s="26"/>
      <c r="S387" s="26"/>
      <c r="T387" s="26"/>
      <c r="U387" s="26"/>
      <c r="V387" s="26"/>
      <c r="W387" s="26"/>
      <c r="X387" s="26"/>
      <c r="Y387" s="26"/>
      <c r="Z387" s="26"/>
    </row>
    <row r="388" spans="1:26" ht="16.5" customHeight="1" x14ac:dyDescent="0.3">
      <c r="A388" s="7"/>
      <c r="B388" s="7"/>
      <c r="C388" s="22"/>
      <c r="D388" s="22"/>
      <c r="E388" s="21"/>
      <c r="F388" s="23"/>
      <c r="G388" s="24"/>
      <c r="H388" s="21"/>
      <c r="I388" s="25"/>
      <c r="J388" s="22"/>
      <c r="K388" s="21"/>
      <c r="L388" s="22"/>
      <c r="M388" s="22"/>
      <c r="N388" s="26"/>
      <c r="O388" s="26"/>
      <c r="P388" s="26"/>
      <c r="Q388" s="26"/>
      <c r="R388" s="26"/>
      <c r="S388" s="26"/>
      <c r="T388" s="26"/>
      <c r="U388" s="26"/>
      <c r="V388" s="26"/>
      <c r="W388" s="26"/>
      <c r="X388" s="26"/>
      <c r="Y388" s="26"/>
      <c r="Z388" s="26"/>
    </row>
    <row r="389" spans="1:26" ht="16.5" customHeight="1" outlineLevel="1" x14ac:dyDescent="0.3">
      <c r="A389" s="38" t="s">
        <v>22</v>
      </c>
      <c r="B389" s="39" t="s">
        <v>359</v>
      </c>
      <c r="C389" s="40"/>
      <c r="D389" s="40"/>
      <c r="E389" s="38"/>
      <c r="F389" s="42"/>
      <c r="G389" s="39"/>
      <c r="H389" s="38"/>
      <c r="I389" s="43"/>
      <c r="J389" s="40"/>
      <c r="K389" s="38"/>
      <c r="L389" s="40"/>
      <c r="M389" s="40"/>
      <c r="N389" s="45"/>
      <c r="O389" s="45"/>
      <c r="P389" s="45"/>
      <c r="Q389" s="45"/>
      <c r="R389" s="45"/>
      <c r="S389" s="45"/>
      <c r="T389" s="45"/>
      <c r="U389" s="45"/>
      <c r="V389" s="45"/>
      <c r="W389" s="45"/>
      <c r="X389" s="45"/>
      <c r="Y389" s="45"/>
      <c r="Z389" s="45"/>
    </row>
    <row r="390" spans="1:26" ht="16.5" customHeight="1" outlineLevel="1" x14ac:dyDescent="0.3">
      <c r="A390" s="21"/>
      <c r="B390" s="21"/>
      <c r="C390" s="22"/>
      <c r="D390" s="22"/>
      <c r="E390" s="21"/>
      <c r="F390" s="23"/>
      <c r="G390" s="24"/>
      <c r="H390" s="21"/>
      <c r="I390" s="25"/>
      <c r="J390" s="22"/>
      <c r="K390" s="21"/>
      <c r="L390" s="22"/>
      <c r="M390" s="22"/>
      <c r="N390" s="26"/>
      <c r="O390" s="26"/>
      <c r="P390" s="26"/>
      <c r="Q390" s="26"/>
      <c r="R390" s="26"/>
      <c r="S390" s="26"/>
      <c r="T390" s="26"/>
      <c r="U390" s="26"/>
      <c r="V390" s="26"/>
      <c r="W390" s="26"/>
      <c r="X390" s="26"/>
      <c r="Y390" s="26"/>
      <c r="Z390" s="26"/>
    </row>
    <row r="391" spans="1:26" ht="16.5" customHeight="1" outlineLevel="1" x14ac:dyDescent="0.3">
      <c r="A391" s="341" t="s">
        <v>24</v>
      </c>
      <c r="B391" s="341" t="s">
        <v>25</v>
      </c>
      <c r="C391" s="338" t="s">
        <v>26</v>
      </c>
      <c r="D391" s="338" t="s">
        <v>27</v>
      </c>
      <c r="E391" s="335" t="s">
        <v>28</v>
      </c>
      <c r="F391" s="337"/>
      <c r="G391" s="335" t="s">
        <v>29</v>
      </c>
      <c r="H391" s="336"/>
      <c r="I391" s="337"/>
      <c r="J391" s="338" t="s">
        <v>30</v>
      </c>
      <c r="K391" s="335" t="s">
        <v>31</v>
      </c>
      <c r="L391" s="337"/>
      <c r="M391" s="338" t="s">
        <v>32</v>
      </c>
      <c r="N391" s="45"/>
      <c r="O391" s="45"/>
      <c r="P391" s="45"/>
      <c r="Q391" s="45"/>
      <c r="R391" s="45"/>
      <c r="S391" s="45"/>
      <c r="T391" s="45"/>
      <c r="U391" s="45"/>
      <c r="V391" s="45"/>
      <c r="W391" s="45"/>
      <c r="X391" s="45"/>
      <c r="Y391" s="45"/>
      <c r="Z391" s="45"/>
    </row>
    <row r="392" spans="1:26" ht="16.5" customHeight="1" outlineLevel="1" x14ac:dyDescent="0.3">
      <c r="A392" s="342"/>
      <c r="B392" s="342"/>
      <c r="C392" s="342"/>
      <c r="D392" s="342"/>
      <c r="E392" s="71" t="s">
        <v>33</v>
      </c>
      <c r="F392" s="72" t="s">
        <v>34</v>
      </c>
      <c r="G392" s="73" t="s">
        <v>33</v>
      </c>
      <c r="H392" s="71" t="s">
        <v>34</v>
      </c>
      <c r="I392" s="74" t="s">
        <v>35</v>
      </c>
      <c r="J392" s="342"/>
      <c r="K392" s="71" t="s">
        <v>33</v>
      </c>
      <c r="L392" s="117" t="s">
        <v>36</v>
      </c>
      <c r="M392" s="339"/>
      <c r="N392" s="45"/>
      <c r="O392" s="45"/>
      <c r="P392" s="45"/>
      <c r="Q392" s="45"/>
      <c r="R392" s="45"/>
      <c r="S392" s="45"/>
      <c r="T392" s="45"/>
      <c r="U392" s="45"/>
      <c r="V392" s="45"/>
      <c r="W392" s="45"/>
      <c r="X392" s="45"/>
      <c r="Y392" s="45"/>
      <c r="Z392" s="45"/>
    </row>
    <row r="393" spans="1:26" ht="39.6" customHeight="1" outlineLevel="1" x14ac:dyDescent="0.3">
      <c r="A393" s="49" t="s">
        <v>37</v>
      </c>
      <c r="B393" s="49">
        <v>1</v>
      </c>
      <c r="C393" s="50" t="s">
        <v>360</v>
      </c>
      <c r="D393" s="50" t="s">
        <v>48</v>
      </c>
      <c r="E393" s="49">
        <v>1181682</v>
      </c>
      <c r="F393" s="51">
        <v>45917</v>
      </c>
      <c r="G393" s="105" t="s">
        <v>101</v>
      </c>
      <c r="H393" s="53">
        <v>45889</v>
      </c>
      <c r="I393" s="54">
        <v>50309.2</v>
      </c>
      <c r="J393" s="50" t="s">
        <v>41</v>
      </c>
      <c r="K393" s="49">
        <v>6843</v>
      </c>
      <c r="L393" s="50" t="s">
        <v>41</v>
      </c>
      <c r="M393" s="50"/>
      <c r="N393" s="26"/>
      <c r="O393" s="26"/>
      <c r="P393" s="26"/>
      <c r="Q393" s="26"/>
      <c r="R393" s="26"/>
      <c r="S393" s="26"/>
      <c r="T393" s="26"/>
      <c r="U393" s="26"/>
      <c r="V393" s="26"/>
      <c r="W393" s="26"/>
      <c r="X393" s="26"/>
      <c r="Y393" s="26"/>
      <c r="Z393" s="26"/>
    </row>
    <row r="394" spans="1:26" ht="14.25" customHeight="1" outlineLevel="1" x14ac:dyDescent="0.3">
      <c r="A394" s="57"/>
      <c r="B394" s="57"/>
      <c r="C394" s="58"/>
      <c r="D394" s="58"/>
      <c r="E394" s="57"/>
      <c r="F394" s="59"/>
      <c r="G394" s="60"/>
      <c r="H394" s="57"/>
      <c r="I394" s="61"/>
      <c r="J394" s="62"/>
      <c r="K394" s="63"/>
      <c r="L394" s="62"/>
      <c r="M394" s="62"/>
      <c r="N394" s="26"/>
      <c r="O394" s="26"/>
      <c r="P394" s="26"/>
      <c r="Q394" s="26"/>
      <c r="R394" s="26"/>
      <c r="S394" s="26"/>
      <c r="T394" s="26"/>
      <c r="U394" s="26"/>
      <c r="V394" s="26"/>
      <c r="W394" s="26"/>
      <c r="X394" s="26"/>
      <c r="Y394" s="26"/>
      <c r="Z394" s="26"/>
    </row>
    <row r="395" spans="1:26" ht="16.5" customHeight="1" outlineLevel="1" x14ac:dyDescent="0.3">
      <c r="A395" s="340" t="s">
        <v>129</v>
      </c>
      <c r="B395" s="336"/>
      <c r="C395" s="336"/>
      <c r="D395" s="336"/>
      <c r="E395" s="336"/>
      <c r="F395" s="336"/>
      <c r="G395" s="336"/>
      <c r="H395" s="337"/>
      <c r="I395" s="64">
        <f>SUM(I393:I394)</f>
        <v>50309.2</v>
      </c>
      <c r="J395" s="65"/>
      <c r="K395" s="7"/>
      <c r="L395" s="41"/>
      <c r="M395" s="41"/>
      <c r="N395" s="45"/>
      <c r="O395" s="45"/>
      <c r="P395" s="45"/>
      <c r="Q395" s="45"/>
      <c r="R395" s="45"/>
      <c r="S395" s="45"/>
      <c r="T395" s="45"/>
      <c r="U395" s="45"/>
      <c r="V395" s="45"/>
      <c r="W395" s="45"/>
      <c r="X395" s="45"/>
      <c r="Y395" s="45"/>
      <c r="Z395" s="45"/>
    </row>
    <row r="396" spans="1:26" ht="16.5" customHeight="1" x14ac:dyDescent="0.3">
      <c r="A396" s="21"/>
      <c r="B396" s="21"/>
      <c r="C396" s="22"/>
      <c r="D396" s="22"/>
      <c r="E396" s="21"/>
      <c r="F396" s="23"/>
      <c r="G396" s="24"/>
      <c r="H396" s="21"/>
      <c r="I396" s="25"/>
      <c r="J396" s="69"/>
      <c r="K396" s="21"/>
      <c r="L396" s="69"/>
      <c r="M396" s="22"/>
      <c r="N396" s="26"/>
      <c r="O396" s="26"/>
      <c r="P396" s="26"/>
      <c r="Q396" s="26"/>
      <c r="R396" s="26"/>
      <c r="S396" s="26"/>
      <c r="T396" s="26"/>
      <c r="U396" s="26"/>
      <c r="V396" s="26"/>
      <c r="W396" s="26"/>
      <c r="X396" s="26"/>
      <c r="Y396" s="26"/>
      <c r="Z396" s="26"/>
    </row>
    <row r="397" spans="1:26" ht="27" customHeight="1" x14ac:dyDescent="0.3">
      <c r="A397" s="80"/>
      <c r="B397" s="80"/>
      <c r="C397" s="343" t="s">
        <v>361</v>
      </c>
      <c r="D397" s="344"/>
      <c r="E397" s="344"/>
      <c r="F397" s="344"/>
      <c r="G397" s="344"/>
      <c r="H397" s="345"/>
      <c r="I397" s="81">
        <f>+I395</f>
        <v>50309.2</v>
      </c>
      <c r="J397" s="69"/>
      <c r="K397" s="21"/>
      <c r="L397" s="22"/>
      <c r="M397" s="22"/>
      <c r="N397" s="26"/>
      <c r="O397" s="26"/>
      <c r="P397" s="26"/>
      <c r="Q397" s="26"/>
      <c r="R397" s="26"/>
      <c r="S397" s="26"/>
      <c r="T397" s="26"/>
      <c r="U397" s="26"/>
      <c r="V397" s="26"/>
      <c r="W397" s="26"/>
      <c r="X397" s="26"/>
      <c r="Y397" s="26"/>
      <c r="Z397" s="26"/>
    </row>
    <row r="398" spans="1:26" ht="16.5" customHeight="1" x14ac:dyDescent="0.3">
      <c r="A398" s="21"/>
      <c r="B398" s="21"/>
      <c r="C398" s="22"/>
      <c r="D398" s="22"/>
      <c r="E398" s="21"/>
      <c r="F398" s="23"/>
      <c r="G398" s="24"/>
      <c r="H398" s="21"/>
      <c r="I398" s="25"/>
      <c r="J398" s="69"/>
      <c r="K398" s="21"/>
      <c r="L398" s="22"/>
      <c r="M398" s="22"/>
      <c r="N398" s="26"/>
      <c r="O398" s="26"/>
      <c r="P398" s="26"/>
      <c r="Q398" s="26"/>
      <c r="R398" s="26"/>
      <c r="S398" s="26"/>
      <c r="T398" s="26"/>
      <c r="U398" s="26"/>
      <c r="V398" s="26"/>
      <c r="W398" s="26"/>
      <c r="X398" s="26"/>
      <c r="Y398" s="26"/>
      <c r="Z398" s="26"/>
    </row>
    <row r="399" spans="1:26" ht="16.5" customHeight="1" x14ac:dyDescent="0.3">
      <c r="A399" s="30" t="s">
        <v>2</v>
      </c>
      <c r="B399" s="31"/>
      <c r="C399" s="32"/>
      <c r="D399" s="32"/>
      <c r="E399" s="33"/>
      <c r="F399" s="34"/>
      <c r="G399" s="35"/>
      <c r="H399" s="33"/>
      <c r="I399" s="36"/>
      <c r="J399" s="32"/>
      <c r="K399" s="33"/>
      <c r="L399" s="32"/>
      <c r="M399" s="32"/>
      <c r="N399" s="26"/>
      <c r="O399" s="26"/>
      <c r="P399" s="26"/>
      <c r="Q399" s="26"/>
      <c r="R399" s="26"/>
      <c r="S399" s="26"/>
      <c r="T399" s="26"/>
      <c r="U399" s="26"/>
      <c r="V399" s="26"/>
      <c r="W399" s="26"/>
      <c r="X399" s="26"/>
      <c r="Y399" s="26"/>
      <c r="Z399" s="26"/>
    </row>
    <row r="400" spans="1:26" ht="16.5" customHeight="1" x14ac:dyDescent="0.3">
      <c r="A400" s="30" t="s">
        <v>3</v>
      </c>
      <c r="B400" s="31"/>
      <c r="C400" s="32"/>
      <c r="D400" s="32"/>
      <c r="E400" s="33"/>
      <c r="F400" s="34"/>
      <c r="G400" s="35"/>
      <c r="H400" s="33"/>
      <c r="I400" s="36"/>
      <c r="J400" s="32"/>
      <c r="K400" s="33"/>
      <c r="L400" s="32"/>
      <c r="M400" s="32"/>
      <c r="N400" s="26"/>
      <c r="O400" s="26"/>
      <c r="P400" s="26"/>
      <c r="Q400" s="26"/>
      <c r="R400" s="26"/>
      <c r="S400" s="26"/>
      <c r="T400" s="26"/>
      <c r="U400" s="26"/>
      <c r="V400" s="26"/>
      <c r="W400" s="26"/>
      <c r="X400" s="26"/>
      <c r="Y400" s="26"/>
      <c r="Z400" s="26"/>
    </row>
    <row r="401" spans="1:26" ht="16.5" customHeight="1" x14ac:dyDescent="0.3">
      <c r="A401" s="30" t="s">
        <v>4</v>
      </c>
      <c r="B401" s="31"/>
      <c r="C401" s="32"/>
      <c r="D401" s="32"/>
      <c r="E401" s="33"/>
      <c r="F401" s="34"/>
      <c r="G401" s="35"/>
      <c r="H401" s="33"/>
      <c r="I401" s="36"/>
      <c r="J401" s="37"/>
      <c r="K401" s="33"/>
      <c r="L401" s="32"/>
      <c r="M401" s="32"/>
      <c r="N401" s="26"/>
      <c r="O401" s="26"/>
      <c r="P401" s="26"/>
      <c r="Q401" s="26"/>
      <c r="R401" s="26"/>
      <c r="S401" s="26"/>
      <c r="T401" s="26"/>
      <c r="U401" s="26"/>
      <c r="V401" s="26"/>
      <c r="W401" s="26"/>
      <c r="X401" s="26"/>
      <c r="Y401" s="26"/>
      <c r="Z401" s="26"/>
    </row>
    <row r="402" spans="1:26" ht="16.5" customHeight="1" x14ac:dyDescent="0.3">
      <c r="A402" s="30" t="s">
        <v>362</v>
      </c>
      <c r="B402" s="31" t="s">
        <v>14</v>
      </c>
      <c r="C402" s="32"/>
      <c r="D402" s="32"/>
      <c r="E402" s="33"/>
      <c r="F402" s="34"/>
      <c r="G402" s="35"/>
      <c r="H402" s="33"/>
      <c r="I402" s="36"/>
      <c r="J402" s="32"/>
      <c r="K402" s="33"/>
      <c r="L402" s="32"/>
      <c r="M402" s="32"/>
      <c r="N402" s="26"/>
      <c r="O402" s="26"/>
      <c r="P402" s="26"/>
      <c r="Q402" s="26"/>
      <c r="R402" s="26"/>
      <c r="S402" s="26"/>
      <c r="T402" s="26"/>
      <c r="U402" s="26"/>
      <c r="V402" s="26"/>
      <c r="W402" s="26"/>
      <c r="X402" s="26"/>
      <c r="Y402" s="26"/>
      <c r="Z402" s="26"/>
    </row>
    <row r="403" spans="1:26" ht="16.5" customHeight="1" x14ac:dyDescent="0.3">
      <c r="A403" s="7"/>
      <c r="B403" s="7"/>
      <c r="C403" s="22"/>
      <c r="D403" s="22"/>
      <c r="E403" s="21"/>
      <c r="F403" s="23"/>
      <c r="G403" s="24"/>
      <c r="H403" s="21"/>
      <c r="I403" s="25"/>
      <c r="J403" s="22"/>
      <c r="K403" s="21"/>
      <c r="L403" s="22"/>
      <c r="M403" s="22"/>
      <c r="N403" s="26"/>
      <c r="O403" s="26"/>
      <c r="P403" s="26"/>
      <c r="Q403" s="26"/>
      <c r="R403" s="26"/>
      <c r="S403" s="26"/>
      <c r="T403" s="26"/>
      <c r="U403" s="26"/>
      <c r="V403" s="26"/>
      <c r="W403" s="26"/>
      <c r="X403" s="26"/>
      <c r="Y403" s="26"/>
      <c r="Z403" s="26"/>
    </row>
    <row r="404" spans="1:26" ht="16.5" customHeight="1" outlineLevel="1" x14ac:dyDescent="0.3">
      <c r="A404" s="38" t="s">
        <v>22</v>
      </c>
      <c r="B404" s="39" t="s">
        <v>363</v>
      </c>
      <c r="C404" s="40"/>
      <c r="D404" s="40"/>
      <c r="E404" s="38"/>
      <c r="F404" s="42"/>
      <c r="G404" s="39"/>
      <c r="H404" s="38"/>
      <c r="I404" s="43"/>
      <c r="J404" s="40"/>
      <c r="K404" s="38"/>
      <c r="L404" s="40"/>
      <c r="M404" s="40"/>
      <c r="N404" s="45"/>
      <c r="O404" s="45"/>
      <c r="P404" s="45"/>
      <c r="Q404" s="45"/>
      <c r="R404" s="45"/>
      <c r="S404" s="45"/>
      <c r="T404" s="45"/>
      <c r="U404" s="45"/>
      <c r="V404" s="45"/>
      <c r="W404" s="45"/>
      <c r="X404" s="45"/>
      <c r="Y404" s="45"/>
      <c r="Z404" s="45"/>
    </row>
    <row r="405" spans="1:26" ht="16.5" customHeight="1" outlineLevel="1" x14ac:dyDescent="0.3">
      <c r="A405" s="21"/>
      <c r="B405" s="21"/>
      <c r="C405" s="22"/>
      <c r="D405" s="22"/>
      <c r="E405" s="21"/>
      <c r="F405" s="23"/>
      <c r="G405" s="24"/>
      <c r="H405" s="21"/>
      <c r="I405" s="25"/>
      <c r="J405" s="22"/>
      <c r="K405" s="21"/>
      <c r="L405" s="22"/>
      <c r="M405" s="22"/>
      <c r="N405" s="26"/>
      <c r="O405" s="26"/>
      <c r="P405" s="26"/>
      <c r="Q405" s="26"/>
      <c r="R405" s="26"/>
      <c r="S405" s="26"/>
      <c r="T405" s="26"/>
      <c r="U405" s="26"/>
      <c r="V405" s="26"/>
      <c r="W405" s="26"/>
      <c r="X405" s="26"/>
      <c r="Y405" s="26"/>
      <c r="Z405" s="26"/>
    </row>
    <row r="406" spans="1:26" ht="16.5" customHeight="1" outlineLevel="1" x14ac:dyDescent="0.3">
      <c r="A406" s="341" t="s">
        <v>24</v>
      </c>
      <c r="B406" s="341" t="s">
        <v>25</v>
      </c>
      <c r="C406" s="338" t="s">
        <v>26</v>
      </c>
      <c r="D406" s="338" t="s">
        <v>27</v>
      </c>
      <c r="E406" s="335" t="s">
        <v>28</v>
      </c>
      <c r="F406" s="337"/>
      <c r="G406" s="335" t="s">
        <v>29</v>
      </c>
      <c r="H406" s="336"/>
      <c r="I406" s="337"/>
      <c r="J406" s="338" t="s">
        <v>30</v>
      </c>
      <c r="K406" s="335" t="s">
        <v>31</v>
      </c>
      <c r="L406" s="337"/>
      <c r="M406" s="338" t="s">
        <v>32</v>
      </c>
      <c r="N406" s="45"/>
      <c r="O406" s="45"/>
      <c r="P406" s="45"/>
      <c r="Q406" s="45"/>
      <c r="R406" s="45"/>
      <c r="S406" s="45"/>
      <c r="T406" s="45"/>
      <c r="U406" s="45"/>
      <c r="V406" s="45"/>
      <c r="W406" s="45"/>
      <c r="X406" s="45"/>
      <c r="Y406" s="45"/>
      <c r="Z406" s="45"/>
    </row>
    <row r="407" spans="1:26" ht="16.5" customHeight="1" outlineLevel="1" x14ac:dyDescent="0.3">
      <c r="A407" s="342"/>
      <c r="B407" s="342"/>
      <c r="C407" s="342"/>
      <c r="D407" s="342"/>
      <c r="E407" s="71" t="s">
        <v>33</v>
      </c>
      <c r="F407" s="72" t="s">
        <v>34</v>
      </c>
      <c r="G407" s="73" t="s">
        <v>33</v>
      </c>
      <c r="H407" s="71" t="s">
        <v>34</v>
      </c>
      <c r="I407" s="74" t="s">
        <v>35</v>
      </c>
      <c r="J407" s="342"/>
      <c r="K407" s="71" t="s">
        <v>33</v>
      </c>
      <c r="L407" s="117" t="s">
        <v>36</v>
      </c>
      <c r="M407" s="339"/>
      <c r="N407" s="45"/>
      <c r="O407" s="45"/>
      <c r="P407" s="45"/>
      <c r="Q407" s="45"/>
      <c r="R407" s="45"/>
      <c r="S407" s="45"/>
      <c r="T407" s="45"/>
      <c r="U407" s="45"/>
      <c r="V407" s="45"/>
      <c r="W407" s="45"/>
      <c r="X407" s="45"/>
      <c r="Y407" s="45"/>
      <c r="Z407" s="45"/>
    </row>
    <row r="408" spans="1:26" ht="30" customHeight="1" outlineLevel="1" x14ac:dyDescent="0.3">
      <c r="A408" s="49" t="s">
        <v>37</v>
      </c>
      <c r="B408" s="49">
        <v>1</v>
      </c>
      <c r="C408" s="105" t="s">
        <v>364</v>
      </c>
      <c r="D408" s="105" t="s">
        <v>39</v>
      </c>
      <c r="E408" s="49">
        <v>1260305</v>
      </c>
      <c r="F408" s="53">
        <v>45999</v>
      </c>
      <c r="G408" s="52">
        <v>396</v>
      </c>
      <c r="H408" s="49" t="s">
        <v>365</v>
      </c>
      <c r="I408" s="56">
        <v>92568</v>
      </c>
      <c r="J408" s="105" t="s">
        <v>49</v>
      </c>
      <c r="K408" s="63">
        <v>6903</v>
      </c>
      <c r="L408" s="105" t="s">
        <v>49</v>
      </c>
      <c r="M408" s="62"/>
      <c r="N408" s="26"/>
      <c r="O408" s="26"/>
      <c r="P408" s="26"/>
      <c r="Q408" s="26"/>
      <c r="R408" s="26"/>
      <c r="S408" s="26"/>
      <c r="T408" s="26"/>
      <c r="U408" s="26"/>
      <c r="V408" s="26"/>
      <c r="W408" s="26"/>
      <c r="X408" s="26"/>
      <c r="Y408" s="26"/>
      <c r="Z408" s="26"/>
    </row>
    <row r="409" spans="1:26" ht="30" customHeight="1" outlineLevel="1" x14ac:dyDescent="0.3">
      <c r="A409" s="49" t="s">
        <v>37</v>
      </c>
      <c r="B409" s="49">
        <v>1</v>
      </c>
      <c r="C409" s="105" t="s">
        <v>366</v>
      </c>
      <c r="D409" s="105" t="s">
        <v>39</v>
      </c>
      <c r="E409" s="49">
        <v>1260305</v>
      </c>
      <c r="F409" s="53">
        <v>45999</v>
      </c>
      <c r="G409" s="52">
        <v>396</v>
      </c>
      <c r="H409" s="49" t="s">
        <v>365</v>
      </c>
      <c r="I409" s="56">
        <v>203928</v>
      </c>
      <c r="J409" s="105" t="s">
        <v>49</v>
      </c>
      <c r="K409" s="63">
        <v>6903</v>
      </c>
      <c r="L409" s="105" t="s">
        <v>49</v>
      </c>
      <c r="M409" s="62"/>
      <c r="N409" s="26"/>
      <c r="O409" s="26"/>
      <c r="P409" s="26"/>
      <c r="Q409" s="26"/>
      <c r="R409" s="26"/>
      <c r="S409" s="26"/>
      <c r="T409" s="26"/>
      <c r="U409" s="26"/>
      <c r="V409" s="26"/>
      <c r="W409" s="26"/>
      <c r="X409" s="26"/>
      <c r="Y409" s="26"/>
      <c r="Z409" s="26"/>
    </row>
    <row r="410" spans="1:26" ht="30" customHeight="1" outlineLevel="1" x14ac:dyDescent="0.3">
      <c r="A410" s="49" t="s">
        <v>37</v>
      </c>
      <c r="B410" s="49">
        <v>1</v>
      </c>
      <c r="C410" s="105" t="s">
        <v>367</v>
      </c>
      <c r="D410" s="105" t="s">
        <v>39</v>
      </c>
      <c r="E410" s="49">
        <v>1260305</v>
      </c>
      <c r="F410" s="53">
        <v>45999</v>
      </c>
      <c r="G410" s="52">
        <v>396</v>
      </c>
      <c r="H410" s="49" t="s">
        <v>365</v>
      </c>
      <c r="I410" s="56">
        <v>146763.19</v>
      </c>
      <c r="J410" s="105" t="s">
        <v>49</v>
      </c>
      <c r="K410" s="63">
        <v>6903</v>
      </c>
      <c r="L410" s="105" t="s">
        <v>49</v>
      </c>
      <c r="M410" s="62"/>
      <c r="N410" s="26"/>
      <c r="O410" s="26"/>
      <c r="P410" s="26"/>
      <c r="Q410" s="26"/>
      <c r="R410" s="26"/>
      <c r="S410" s="26"/>
      <c r="T410" s="26"/>
      <c r="U410" s="26"/>
      <c r="V410" s="26"/>
      <c r="W410" s="26"/>
      <c r="X410" s="26"/>
      <c r="Y410" s="26"/>
      <c r="Z410" s="26"/>
    </row>
    <row r="411" spans="1:26" ht="14.25" customHeight="1" outlineLevel="1" x14ac:dyDescent="0.3">
      <c r="A411" s="57"/>
      <c r="B411" s="57"/>
      <c r="C411" s="58"/>
      <c r="D411" s="58"/>
      <c r="E411" s="57"/>
      <c r="F411" s="59"/>
      <c r="G411" s="60"/>
      <c r="H411" s="57"/>
      <c r="I411" s="61"/>
      <c r="J411" s="62"/>
      <c r="K411" s="63"/>
      <c r="L411" s="62"/>
      <c r="M411" s="62"/>
      <c r="N411" s="26"/>
      <c r="O411" s="26"/>
      <c r="P411" s="26"/>
      <c r="Q411" s="26"/>
      <c r="R411" s="26"/>
      <c r="S411" s="26"/>
      <c r="T411" s="26"/>
      <c r="U411" s="26"/>
      <c r="V411" s="26"/>
      <c r="W411" s="26"/>
      <c r="X411" s="26"/>
      <c r="Y411" s="26"/>
      <c r="Z411" s="26"/>
    </row>
    <row r="412" spans="1:26" ht="16.5" customHeight="1" outlineLevel="1" x14ac:dyDescent="0.3">
      <c r="A412" s="340" t="s">
        <v>129</v>
      </c>
      <c r="B412" s="336"/>
      <c r="C412" s="336"/>
      <c r="D412" s="336"/>
      <c r="E412" s="336"/>
      <c r="F412" s="336"/>
      <c r="G412" s="336"/>
      <c r="H412" s="337"/>
      <c r="I412" s="64">
        <f>SUM(I408:I411)</f>
        <v>443259.19</v>
      </c>
      <c r="J412" s="65"/>
      <c r="K412" s="7"/>
      <c r="L412" s="41"/>
      <c r="M412" s="41"/>
      <c r="N412" s="45"/>
      <c r="O412" s="45"/>
      <c r="P412" s="45"/>
      <c r="Q412" s="45"/>
      <c r="R412" s="45"/>
      <c r="S412" s="45"/>
      <c r="T412" s="45"/>
      <c r="U412" s="45"/>
      <c r="V412" s="45"/>
      <c r="W412" s="45"/>
      <c r="X412" s="45"/>
      <c r="Y412" s="45"/>
      <c r="Z412" s="45"/>
    </row>
    <row r="413" spans="1:26" ht="16.5" customHeight="1" outlineLevel="1" x14ac:dyDescent="0.3">
      <c r="A413" s="21"/>
      <c r="B413" s="21"/>
      <c r="C413" s="22"/>
      <c r="D413" s="22"/>
      <c r="E413" s="21"/>
      <c r="F413" s="23"/>
      <c r="G413" s="24"/>
      <c r="H413" s="21"/>
      <c r="I413" s="25"/>
      <c r="J413" s="22"/>
      <c r="K413" s="21"/>
      <c r="L413" s="22"/>
      <c r="M413" s="22"/>
      <c r="N413" s="26"/>
      <c r="O413" s="26"/>
      <c r="P413" s="26"/>
      <c r="Q413" s="26"/>
      <c r="R413" s="26"/>
      <c r="S413" s="26"/>
      <c r="T413" s="26"/>
      <c r="U413" s="26"/>
      <c r="V413" s="26"/>
      <c r="W413" s="26"/>
      <c r="X413" s="26"/>
      <c r="Y413" s="26"/>
      <c r="Z413" s="26"/>
    </row>
    <row r="414" spans="1:26" ht="16.5" customHeight="1" outlineLevel="1" x14ac:dyDescent="0.3">
      <c r="A414" s="38" t="s">
        <v>22</v>
      </c>
      <c r="B414" s="39" t="s">
        <v>368</v>
      </c>
      <c r="C414" s="40"/>
      <c r="D414" s="40"/>
      <c r="E414" s="38"/>
      <c r="F414" s="42"/>
      <c r="G414" s="39"/>
      <c r="H414" s="38"/>
      <c r="I414" s="43"/>
      <c r="J414" s="40"/>
      <c r="K414" s="38"/>
      <c r="L414" s="40"/>
      <c r="M414" s="40"/>
      <c r="N414" s="45"/>
      <c r="O414" s="45"/>
      <c r="P414" s="45"/>
      <c r="Q414" s="45"/>
      <c r="R414" s="45"/>
      <c r="S414" s="45"/>
      <c r="T414" s="45"/>
      <c r="U414" s="45"/>
      <c r="V414" s="45"/>
      <c r="W414" s="45"/>
      <c r="X414" s="45"/>
      <c r="Y414" s="45"/>
      <c r="Z414" s="45"/>
    </row>
    <row r="415" spans="1:26" ht="16.5" customHeight="1" outlineLevel="1" x14ac:dyDescent="0.3">
      <c r="A415" s="21"/>
      <c r="B415" s="21"/>
      <c r="C415" s="22"/>
      <c r="D415" s="22"/>
      <c r="E415" s="21"/>
      <c r="F415" s="23"/>
      <c r="G415" s="24"/>
      <c r="H415" s="21"/>
      <c r="I415" s="25"/>
      <c r="J415" s="22"/>
      <c r="K415" s="21"/>
      <c r="L415" s="22"/>
      <c r="M415" s="22"/>
      <c r="N415" s="26"/>
      <c r="O415" s="26"/>
      <c r="P415" s="26"/>
      <c r="Q415" s="26"/>
      <c r="R415" s="26"/>
      <c r="S415" s="26"/>
      <c r="T415" s="26"/>
      <c r="U415" s="26"/>
      <c r="V415" s="26"/>
      <c r="W415" s="26"/>
      <c r="X415" s="26"/>
      <c r="Y415" s="26"/>
      <c r="Z415" s="26"/>
    </row>
    <row r="416" spans="1:26" ht="16.5" customHeight="1" outlineLevel="1" x14ac:dyDescent="0.3">
      <c r="A416" s="341" t="s">
        <v>24</v>
      </c>
      <c r="B416" s="341" t="s">
        <v>25</v>
      </c>
      <c r="C416" s="338" t="s">
        <v>26</v>
      </c>
      <c r="D416" s="338" t="s">
        <v>27</v>
      </c>
      <c r="E416" s="335" t="s">
        <v>28</v>
      </c>
      <c r="F416" s="337"/>
      <c r="G416" s="335" t="s">
        <v>29</v>
      </c>
      <c r="H416" s="336"/>
      <c r="I416" s="337"/>
      <c r="J416" s="338" t="s">
        <v>30</v>
      </c>
      <c r="K416" s="335" t="s">
        <v>31</v>
      </c>
      <c r="L416" s="337"/>
      <c r="M416" s="338" t="s">
        <v>32</v>
      </c>
      <c r="N416" s="45"/>
      <c r="O416" s="45"/>
      <c r="P416" s="45"/>
      <c r="Q416" s="45"/>
      <c r="R416" s="45"/>
      <c r="S416" s="45"/>
      <c r="T416" s="45"/>
      <c r="U416" s="45"/>
      <c r="V416" s="45"/>
      <c r="W416" s="45"/>
      <c r="X416" s="45"/>
      <c r="Y416" s="45"/>
      <c r="Z416" s="45"/>
    </row>
    <row r="417" spans="1:26" ht="16.5" customHeight="1" outlineLevel="1" x14ac:dyDescent="0.3">
      <c r="A417" s="342"/>
      <c r="B417" s="342"/>
      <c r="C417" s="342"/>
      <c r="D417" s="342"/>
      <c r="E417" s="71" t="s">
        <v>33</v>
      </c>
      <c r="F417" s="72" t="s">
        <v>34</v>
      </c>
      <c r="G417" s="73" t="s">
        <v>33</v>
      </c>
      <c r="H417" s="71" t="s">
        <v>34</v>
      </c>
      <c r="I417" s="74" t="s">
        <v>35</v>
      </c>
      <c r="J417" s="342"/>
      <c r="K417" s="71" t="s">
        <v>33</v>
      </c>
      <c r="L417" s="117" t="s">
        <v>36</v>
      </c>
      <c r="M417" s="339"/>
      <c r="N417" s="45"/>
      <c r="O417" s="45"/>
      <c r="P417" s="45"/>
      <c r="Q417" s="45"/>
      <c r="R417" s="45"/>
      <c r="S417" s="45"/>
      <c r="T417" s="45"/>
      <c r="U417" s="45"/>
      <c r="V417" s="45"/>
      <c r="W417" s="45"/>
      <c r="X417" s="45"/>
      <c r="Y417" s="45"/>
      <c r="Z417" s="45"/>
    </row>
    <row r="418" spans="1:26" ht="28.2" customHeight="1" outlineLevel="1" x14ac:dyDescent="0.3">
      <c r="A418" s="49" t="s">
        <v>37</v>
      </c>
      <c r="B418" s="49">
        <v>5</v>
      </c>
      <c r="C418" s="50" t="s">
        <v>369</v>
      </c>
      <c r="D418" s="104" t="s">
        <v>39</v>
      </c>
      <c r="E418" s="49">
        <v>1181682</v>
      </c>
      <c r="F418" s="53">
        <v>45917</v>
      </c>
      <c r="G418" s="147">
        <v>360</v>
      </c>
      <c r="H418" s="53">
        <v>45889</v>
      </c>
      <c r="I418" s="54">
        <v>64499.944000000003</v>
      </c>
      <c r="J418" s="105" t="s">
        <v>41</v>
      </c>
      <c r="K418" s="49">
        <v>6843</v>
      </c>
      <c r="L418" s="105" t="s">
        <v>41</v>
      </c>
      <c r="M418" s="50"/>
      <c r="N418" s="26"/>
      <c r="O418" s="26"/>
      <c r="P418" s="26"/>
      <c r="Q418" s="26"/>
      <c r="R418" s="26"/>
      <c r="S418" s="26"/>
      <c r="T418" s="26"/>
      <c r="U418" s="26"/>
      <c r="V418" s="26"/>
      <c r="W418" s="26"/>
      <c r="X418" s="26"/>
      <c r="Y418" s="26"/>
      <c r="Z418" s="26"/>
    </row>
    <row r="419" spans="1:26" ht="28.2" customHeight="1" outlineLevel="1" x14ac:dyDescent="0.3">
      <c r="A419" s="49" t="s">
        <v>37</v>
      </c>
      <c r="B419" s="49">
        <v>15</v>
      </c>
      <c r="C419" s="50" t="s">
        <v>370</v>
      </c>
      <c r="D419" s="104" t="s">
        <v>39</v>
      </c>
      <c r="E419" s="49">
        <v>1181682</v>
      </c>
      <c r="F419" s="53">
        <v>45917</v>
      </c>
      <c r="G419" s="147">
        <v>360</v>
      </c>
      <c r="H419" s="53">
        <v>45889</v>
      </c>
      <c r="I419" s="54">
        <v>128999.94600000001</v>
      </c>
      <c r="J419" s="105" t="s">
        <v>41</v>
      </c>
      <c r="K419" s="49">
        <v>6843</v>
      </c>
      <c r="L419" s="105" t="s">
        <v>41</v>
      </c>
      <c r="M419" s="50"/>
      <c r="N419" s="26"/>
      <c r="O419" s="26"/>
      <c r="P419" s="26"/>
      <c r="Q419" s="26"/>
      <c r="R419" s="26"/>
      <c r="S419" s="26"/>
      <c r="T419" s="26"/>
      <c r="U419" s="26"/>
      <c r="V419" s="26"/>
      <c r="W419" s="26"/>
      <c r="X419" s="26"/>
      <c r="Y419" s="26"/>
      <c r="Z419" s="26"/>
    </row>
    <row r="420" spans="1:26" ht="14.25" customHeight="1" outlineLevel="1" x14ac:dyDescent="0.3">
      <c r="A420" s="57"/>
      <c r="B420" s="57"/>
      <c r="C420" s="58"/>
      <c r="D420" s="58"/>
      <c r="E420" s="57"/>
      <c r="F420" s="59"/>
      <c r="G420" s="60"/>
      <c r="H420" s="57"/>
      <c r="I420" s="61"/>
      <c r="J420" s="62"/>
      <c r="K420" s="63"/>
      <c r="L420" s="62"/>
      <c r="M420" s="62"/>
      <c r="N420" s="26"/>
      <c r="O420" s="26"/>
      <c r="P420" s="26"/>
      <c r="Q420" s="26"/>
      <c r="R420" s="26"/>
      <c r="S420" s="26"/>
      <c r="T420" s="26"/>
      <c r="U420" s="26"/>
      <c r="V420" s="26"/>
      <c r="W420" s="26"/>
      <c r="X420" s="26"/>
      <c r="Y420" s="26"/>
      <c r="Z420" s="26"/>
    </row>
    <row r="421" spans="1:26" ht="16.5" customHeight="1" outlineLevel="1" x14ac:dyDescent="0.3">
      <c r="A421" s="340" t="s">
        <v>129</v>
      </c>
      <c r="B421" s="336"/>
      <c r="C421" s="336"/>
      <c r="D421" s="336"/>
      <c r="E421" s="336"/>
      <c r="F421" s="336"/>
      <c r="G421" s="336"/>
      <c r="H421" s="337"/>
      <c r="I421" s="64">
        <f>SUM(I418:I420)</f>
        <v>193499.89</v>
      </c>
      <c r="J421" s="65"/>
      <c r="K421" s="7"/>
      <c r="L421" s="41"/>
      <c r="M421" s="41"/>
      <c r="N421" s="45"/>
      <c r="O421" s="45"/>
      <c r="P421" s="45"/>
      <c r="Q421" s="45"/>
      <c r="R421" s="45"/>
      <c r="S421" s="45"/>
      <c r="T421" s="45"/>
      <c r="U421" s="45"/>
      <c r="V421" s="45"/>
      <c r="W421" s="45"/>
      <c r="X421" s="45"/>
      <c r="Y421" s="45"/>
      <c r="Z421" s="45"/>
    </row>
    <row r="422" spans="1:26" ht="16.5" customHeight="1" outlineLevel="1" x14ac:dyDescent="0.3">
      <c r="A422" s="21"/>
      <c r="B422" s="21"/>
      <c r="C422" s="22"/>
      <c r="D422" s="22"/>
      <c r="E422" s="21"/>
      <c r="F422" s="23"/>
      <c r="G422" s="24"/>
      <c r="H422" s="21"/>
      <c r="I422" s="25"/>
      <c r="J422" s="22"/>
      <c r="K422" s="21"/>
      <c r="L422" s="22"/>
      <c r="M422" s="22"/>
      <c r="N422" s="26"/>
      <c r="O422" s="26"/>
      <c r="P422" s="26"/>
      <c r="Q422" s="26"/>
      <c r="R422" s="26"/>
      <c r="S422" s="26"/>
      <c r="T422" s="26"/>
      <c r="U422" s="26"/>
      <c r="V422" s="26"/>
      <c r="W422" s="26"/>
      <c r="X422" s="26"/>
      <c r="Y422" s="26"/>
      <c r="Z422" s="26"/>
    </row>
    <row r="423" spans="1:26" ht="16.5" customHeight="1" outlineLevel="1" x14ac:dyDescent="0.3">
      <c r="A423" s="38" t="s">
        <v>22</v>
      </c>
      <c r="B423" s="39" t="s">
        <v>371</v>
      </c>
      <c r="C423" s="40"/>
      <c r="D423" s="40"/>
      <c r="E423" s="38"/>
      <c r="F423" s="42"/>
      <c r="G423" s="39"/>
      <c r="H423" s="38"/>
      <c r="I423" s="43"/>
      <c r="J423" s="40"/>
      <c r="K423" s="38"/>
      <c r="L423" s="40"/>
      <c r="M423" s="40"/>
      <c r="N423" s="45"/>
      <c r="O423" s="45"/>
      <c r="P423" s="45"/>
      <c r="Q423" s="45"/>
      <c r="R423" s="45"/>
      <c r="S423" s="45"/>
      <c r="T423" s="45"/>
      <c r="U423" s="45"/>
      <c r="V423" s="45"/>
      <c r="W423" s="45"/>
      <c r="X423" s="45"/>
      <c r="Y423" s="45"/>
      <c r="Z423" s="45"/>
    </row>
    <row r="424" spans="1:26" ht="16.5" customHeight="1" outlineLevel="1" x14ac:dyDescent="0.3">
      <c r="A424" s="21"/>
      <c r="B424" s="21"/>
      <c r="C424" s="22"/>
      <c r="D424" s="22"/>
      <c r="E424" s="21"/>
      <c r="F424" s="23"/>
      <c r="G424" s="24"/>
      <c r="H424" s="21"/>
      <c r="I424" s="25"/>
      <c r="J424" s="22"/>
      <c r="K424" s="21"/>
      <c r="L424" s="22"/>
      <c r="M424" s="22"/>
      <c r="N424" s="26"/>
      <c r="O424" s="26"/>
      <c r="P424" s="26"/>
      <c r="Q424" s="26"/>
      <c r="R424" s="26"/>
      <c r="S424" s="26"/>
      <c r="T424" s="26"/>
      <c r="U424" s="26"/>
      <c r="V424" s="26"/>
      <c r="W424" s="26"/>
      <c r="X424" s="26"/>
      <c r="Y424" s="26"/>
      <c r="Z424" s="26"/>
    </row>
    <row r="425" spans="1:26" ht="16.5" customHeight="1" outlineLevel="1" x14ac:dyDescent="0.3">
      <c r="A425" s="341" t="s">
        <v>24</v>
      </c>
      <c r="B425" s="341" t="s">
        <v>25</v>
      </c>
      <c r="C425" s="338" t="s">
        <v>26</v>
      </c>
      <c r="D425" s="338" t="s">
        <v>27</v>
      </c>
      <c r="E425" s="335" t="s">
        <v>28</v>
      </c>
      <c r="F425" s="337"/>
      <c r="G425" s="335" t="s">
        <v>29</v>
      </c>
      <c r="H425" s="336"/>
      <c r="I425" s="337"/>
      <c r="J425" s="338" t="s">
        <v>30</v>
      </c>
      <c r="K425" s="335" t="s">
        <v>31</v>
      </c>
      <c r="L425" s="337"/>
      <c r="M425" s="338" t="s">
        <v>32</v>
      </c>
      <c r="N425" s="45"/>
      <c r="O425" s="45"/>
      <c r="P425" s="45"/>
      <c r="Q425" s="45"/>
      <c r="R425" s="45"/>
      <c r="S425" s="45"/>
      <c r="T425" s="45"/>
      <c r="U425" s="45"/>
      <c r="V425" s="45"/>
      <c r="W425" s="45"/>
      <c r="X425" s="45"/>
      <c r="Y425" s="45"/>
      <c r="Z425" s="45"/>
    </row>
    <row r="426" spans="1:26" ht="16.5" customHeight="1" outlineLevel="1" x14ac:dyDescent="0.3">
      <c r="A426" s="342"/>
      <c r="B426" s="342"/>
      <c r="C426" s="342"/>
      <c r="D426" s="342"/>
      <c r="E426" s="71" t="s">
        <v>33</v>
      </c>
      <c r="F426" s="72" t="s">
        <v>34</v>
      </c>
      <c r="G426" s="73" t="s">
        <v>33</v>
      </c>
      <c r="H426" s="71" t="s">
        <v>34</v>
      </c>
      <c r="I426" s="74" t="s">
        <v>35</v>
      </c>
      <c r="J426" s="342"/>
      <c r="K426" s="71" t="s">
        <v>33</v>
      </c>
      <c r="L426" s="117" t="s">
        <v>36</v>
      </c>
      <c r="M426" s="339"/>
      <c r="N426" s="45"/>
      <c r="O426" s="45"/>
      <c r="P426" s="45"/>
      <c r="Q426" s="45"/>
      <c r="R426" s="45"/>
      <c r="S426" s="45"/>
      <c r="T426" s="45"/>
      <c r="U426" s="45"/>
      <c r="V426" s="45"/>
      <c r="W426" s="45"/>
      <c r="X426" s="45"/>
      <c r="Y426" s="45"/>
      <c r="Z426" s="45"/>
    </row>
    <row r="427" spans="1:26" ht="26.4" customHeight="1" outlineLevel="1" x14ac:dyDescent="0.3">
      <c r="A427" s="49" t="s">
        <v>37</v>
      </c>
      <c r="B427" s="49">
        <v>2</v>
      </c>
      <c r="C427" s="50" t="s">
        <v>372</v>
      </c>
      <c r="D427" s="50" t="s">
        <v>373</v>
      </c>
      <c r="E427" s="49">
        <v>1234558</v>
      </c>
      <c r="F427" s="51">
        <v>45974</v>
      </c>
      <c r="G427" s="52">
        <v>4434</v>
      </c>
      <c r="H427" s="53">
        <v>45965</v>
      </c>
      <c r="I427" s="54">
        <v>32433.599999999999</v>
      </c>
      <c r="J427" s="50" t="s">
        <v>374</v>
      </c>
      <c r="K427" s="114" t="s">
        <v>463</v>
      </c>
      <c r="L427" s="50" t="s">
        <v>374</v>
      </c>
      <c r="M427" s="50"/>
      <c r="N427" s="26"/>
      <c r="O427" s="26"/>
      <c r="P427" s="26"/>
      <c r="Q427" s="26"/>
      <c r="R427" s="26"/>
      <c r="S427" s="26"/>
      <c r="T427" s="26"/>
      <c r="U427" s="26"/>
      <c r="V427" s="26"/>
      <c r="W427" s="26"/>
      <c r="X427" s="26"/>
      <c r="Y427" s="26"/>
      <c r="Z427" s="26"/>
    </row>
    <row r="428" spans="1:26" ht="26.4" customHeight="1" outlineLevel="1" x14ac:dyDescent="0.3">
      <c r="A428" s="49" t="s">
        <v>37</v>
      </c>
      <c r="B428" s="49">
        <v>2</v>
      </c>
      <c r="C428" s="50" t="s">
        <v>375</v>
      </c>
      <c r="D428" s="50" t="s">
        <v>373</v>
      </c>
      <c r="E428" s="49">
        <v>1234558</v>
      </c>
      <c r="F428" s="51">
        <v>45974</v>
      </c>
      <c r="G428" s="52">
        <v>4434</v>
      </c>
      <c r="H428" s="53">
        <v>45965</v>
      </c>
      <c r="I428" s="54">
        <v>17516</v>
      </c>
      <c r="J428" s="50" t="s">
        <v>374</v>
      </c>
      <c r="K428" s="114" t="s">
        <v>463</v>
      </c>
      <c r="L428" s="50" t="s">
        <v>374</v>
      </c>
      <c r="M428" s="50"/>
      <c r="N428" s="26"/>
      <c r="O428" s="26"/>
      <c r="P428" s="26"/>
      <c r="Q428" s="26"/>
      <c r="R428" s="26"/>
      <c r="S428" s="26"/>
      <c r="T428" s="26"/>
      <c r="U428" s="26"/>
      <c r="V428" s="26"/>
      <c r="W428" s="26"/>
      <c r="X428" s="26"/>
      <c r="Y428" s="26"/>
      <c r="Z428" s="26"/>
    </row>
    <row r="429" spans="1:26" ht="26.4" customHeight="1" outlineLevel="1" x14ac:dyDescent="0.3">
      <c r="A429" s="49" t="s">
        <v>37</v>
      </c>
      <c r="B429" s="49">
        <v>1</v>
      </c>
      <c r="C429" s="50" t="s">
        <v>376</v>
      </c>
      <c r="D429" s="50" t="s">
        <v>377</v>
      </c>
      <c r="E429" s="49">
        <v>1265106</v>
      </c>
      <c r="F429" s="51">
        <v>46001</v>
      </c>
      <c r="G429" s="52">
        <v>3183</v>
      </c>
      <c r="H429" s="53">
        <v>46001</v>
      </c>
      <c r="I429" s="54">
        <v>20397.439999999999</v>
      </c>
      <c r="J429" s="50" t="s">
        <v>306</v>
      </c>
      <c r="K429" s="114" t="s">
        <v>463</v>
      </c>
      <c r="L429" s="50" t="s">
        <v>306</v>
      </c>
      <c r="M429" s="50"/>
      <c r="N429" s="26"/>
      <c r="O429" s="26"/>
      <c r="P429" s="26"/>
      <c r="Q429" s="26"/>
      <c r="R429" s="26"/>
      <c r="S429" s="26"/>
      <c r="T429" s="26"/>
      <c r="U429" s="26"/>
      <c r="V429" s="26"/>
      <c r="W429" s="26"/>
      <c r="X429" s="26"/>
      <c r="Y429" s="26"/>
      <c r="Z429" s="26"/>
    </row>
    <row r="430" spans="1:26" ht="26.4" customHeight="1" outlineLevel="1" x14ac:dyDescent="0.3">
      <c r="A430" s="49" t="s">
        <v>37</v>
      </c>
      <c r="B430" s="49">
        <v>1</v>
      </c>
      <c r="C430" s="50" t="s">
        <v>378</v>
      </c>
      <c r="D430" s="50" t="s">
        <v>377</v>
      </c>
      <c r="E430" s="49">
        <v>1265106</v>
      </c>
      <c r="F430" s="51">
        <v>46001</v>
      </c>
      <c r="G430" s="52">
        <v>3183</v>
      </c>
      <c r="H430" s="53">
        <v>46001</v>
      </c>
      <c r="I430" s="54">
        <v>16647.16</v>
      </c>
      <c r="J430" s="50" t="s">
        <v>306</v>
      </c>
      <c r="K430" s="114" t="s">
        <v>463</v>
      </c>
      <c r="L430" s="50" t="s">
        <v>306</v>
      </c>
      <c r="M430" s="50"/>
      <c r="N430" s="26"/>
      <c r="O430" s="26"/>
      <c r="P430" s="26"/>
      <c r="Q430" s="26"/>
      <c r="R430" s="26"/>
      <c r="S430" s="26"/>
      <c r="T430" s="26"/>
      <c r="U430" s="26"/>
      <c r="V430" s="26"/>
      <c r="W430" s="26"/>
      <c r="X430" s="26"/>
      <c r="Y430" s="26"/>
      <c r="Z430" s="26"/>
    </row>
    <row r="431" spans="1:26" ht="26.4" customHeight="1" outlineLevel="1" x14ac:dyDescent="0.3">
      <c r="A431" s="49" t="s">
        <v>37</v>
      </c>
      <c r="B431" s="49">
        <v>1</v>
      </c>
      <c r="C431" s="50" t="s">
        <v>379</v>
      </c>
      <c r="D431" s="50" t="s">
        <v>380</v>
      </c>
      <c r="E431" s="49">
        <v>1280344</v>
      </c>
      <c r="F431" s="51">
        <v>46008</v>
      </c>
      <c r="G431" s="52">
        <v>56</v>
      </c>
      <c r="H431" s="53"/>
      <c r="I431" s="54">
        <v>133768.87</v>
      </c>
      <c r="J431" s="50" t="s">
        <v>45</v>
      </c>
      <c r="K431" s="363">
        <v>6979</v>
      </c>
      <c r="L431" s="364" t="s">
        <v>2264</v>
      </c>
      <c r="M431" s="50" t="s">
        <v>522</v>
      </c>
      <c r="N431" s="26"/>
      <c r="O431" s="26"/>
      <c r="P431" s="26"/>
      <c r="Q431" s="26"/>
      <c r="R431" s="26"/>
      <c r="S431" s="26"/>
      <c r="T431" s="26"/>
      <c r="U431" s="26"/>
      <c r="V431" s="26"/>
      <c r="W431" s="26"/>
      <c r="X431" s="26"/>
      <c r="Y431" s="26"/>
      <c r="Z431" s="26"/>
    </row>
    <row r="432" spans="1:26" ht="26.4" customHeight="1" outlineLevel="1" x14ac:dyDescent="0.3">
      <c r="A432" s="49" t="s">
        <v>37</v>
      </c>
      <c r="B432" s="49">
        <v>1</v>
      </c>
      <c r="C432" s="50" t="s">
        <v>381</v>
      </c>
      <c r="D432" s="50" t="s">
        <v>380</v>
      </c>
      <c r="E432" s="49">
        <v>1280344</v>
      </c>
      <c r="F432" s="51">
        <v>46008</v>
      </c>
      <c r="G432" s="52">
        <v>56</v>
      </c>
      <c r="H432" s="53"/>
      <c r="I432" s="54">
        <v>44655.81</v>
      </c>
      <c r="J432" s="50" t="s">
        <v>45</v>
      </c>
      <c r="K432" s="363">
        <v>6979</v>
      </c>
      <c r="L432" s="364" t="s">
        <v>2264</v>
      </c>
      <c r="M432" s="50" t="s">
        <v>522</v>
      </c>
      <c r="N432" s="26"/>
      <c r="O432" s="26"/>
      <c r="P432" s="26"/>
      <c r="Q432" s="26"/>
      <c r="R432" s="26"/>
      <c r="S432" s="26"/>
      <c r="T432" s="26"/>
      <c r="U432" s="26"/>
      <c r="V432" s="26"/>
      <c r="W432" s="26"/>
      <c r="X432" s="26"/>
      <c r="Y432" s="26"/>
      <c r="Z432" s="26"/>
    </row>
    <row r="433" spans="1:26" ht="26.4" customHeight="1" outlineLevel="1" x14ac:dyDescent="0.3">
      <c r="A433" s="49" t="s">
        <v>37</v>
      </c>
      <c r="B433" s="49">
        <v>1</v>
      </c>
      <c r="C433" s="50" t="s">
        <v>382</v>
      </c>
      <c r="D433" s="364" t="s">
        <v>2270</v>
      </c>
      <c r="E433" s="49">
        <v>1123602</v>
      </c>
      <c r="F433" s="51">
        <v>45827</v>
      </c>
      <c r="G433" s="52" t="s">
        <v>383</v>
      </c>
      <c r="H433" s="53">
        <v>45813</v>
      </c>
      <c r="I433" s="54">
        <v>20590</v>
      </c>
      <c r="J433" s="50" t="s">
        <v>45</v>
      </c>
      <c r="K433" s="363">
        <v>6976</v>
      </c>
      <c r="L433" s="364" t="s">
        <v>2266</v>
      </c>
      <c r="M433" s="50" t="s">
        <v>523</v>
      </c>
      <c r="N433" s="26"/>
      <c r="O433" s="26"/>
      <c r="P433" s="26"/>
      <c r="Q433" s="26"/>
      <c r="R433" s="26"/>
      <c r="S433" s="26"/>
      <c r="T433" s="26"/>
      <c r="U433" s="26"/>
      <c r="V433" s="26"/>
      <c r="W433" s="26"/>
      <c r="X433" s="26"/>
      <c r="Y433" s="26"/>
      <c r="Z433" s="26"/>
    </row>
    <row r="434" spans="1:26" ht="26.4" customHeight="1" outlineLevel="1" x14ac:dyDescent="0.3">
      <c r="A434" s="49" t="s">
        <v>37</v>
      </c>
      <c r="B434" s="49">
        <v>1</v>
      </c>
      <c r="C434" s="50" t="s">
        <v>384</v>
      </c>
      <c r="D434" s="364" t="s">
        <v>2271</v>
      </c>
      <c r="E434" s="49">
        <v>1129866</v>
      </c>
      <c r="F434" s="51">
        <v>45833</v>
      </c>
      <c r="G434" s="52" t="s">
        <v>385</v>
      </c>
      <c r="H434" s="53">
        <v>45834</v>
      </c>
      <c r="I434" s="54">
        <v>13755.28</v>
      </c>
      <c r="J434" s="50" t="s">
        <v>45</v>
      </c>
      <c r="K434" s="363">
        <v>6981</v>
      </c>
      <c r="L434" s="364" t="s">
        <v>2266</v>
      </c>
      <c r="M434" s="50" t="s">
        <v>524</v>
      </c>
      <c r="N434" s="26"/>
      <c r="O434" s="26"/>
      <c r="P434" s="26"/>
      <c r="Q434" s="26"/>
      <c r="R434" s="26"/>
      <c r="S434" s="26"/>
      <c r="T434" s="26"/>
      <c r="U434" s="26"/>
      <c r="V434" s="26"/>
      <c r="W434" s="26"/>
      <c r="X434" s="26"/>
      <c r="Y434" s="26"/>
      <c r="Z434" s="26"/>
    </row>
    <row r="435" spans="1:26" ht="26.4" customHeight="1" outlineLevel="1" x14ac:dyDescent="0.3">
      <c r="A435" s="49" t="s">
        <v>37</v>
      </c>
      <c r="B435" s="49">
        <v>1</v>
      </c>
      <c r="C435" s="50" t="s">
        <v>386</v>
      </c>
      <c r="D435" s="364" t="s">
        <v>2272</v>
      </c>
      <c r="E435" s="49">
        <v>1153759</v>
      </c>
      <c r="F435" s="51">
        <v>45874</v>
      </c>
      <c r="G435" s="52">
        <v>1081</v>
      </c>
      <c r="H435" s="53">
        <v>45860</v>
      </c>
      <c r="I435" s="54">
        <v>35960</v>
      </c>
      <c r="J435" s="50" t="s">
        <v>45</v>
      </c>
      <c r="K435" s="114" t="s">
        <v>526</v>
      </c>
      <c r="L435" s="157" t="s">
        <v>527</v>
      </c>
      <c r="M435" s="50" t="s">
        <v>525</v>
      </c>
      <c r="N435" s="26"/>
      <c r="O435" s="26"/>
      <c r="P435" s="26"/>
      <c r="Q435" s="26"/>
      <c r="R435" s="26"/>
      <c r="S435" s="26"/>
      <c r="T435" s="26"/>
      <c r="U435" s="26"/>
      <c r="V435" s="26"/>
      <c r="W435" s="26"/>
      <c r="X435" s="26"/>
      <c r="Y435" s="26"/>
      <c r="Z435" s="26"/>
    </row>
    <row r="436" spans="1:26" ht="26.4" customHeight="1" outlineLevel="1" x14ac:dyDescent="0.3">
      <c r="A436" s="49" t="s">
        <v>37</v>
      </c>
      <c r="B436" s="49">
        <v>1</v>
      </c>
      <c r="C436" s="50" t="s">
        <v>386</v>
      </c>
      <c r="D436" s="364" t="s">
        <v>2272</v>
      </c>
      <c r="E436" s="49">
        <v>1153759</v>
      </c>
      <c r="F436" s="51">
        <v>45874</v>
      </c>
      <c r="G436" s="52">
        <v>1080</v>
      </c>
      <c r="H436" s="53">
        <v>45860</v>
      </c>
      <c r="I436" s="54">
        <v>22852</v>
      </c>
      <c r="J436" s="50" t="s">
        <v>45</v>
      </c>
      <c r="K436" s="49">
        <v>6968</v>
      </c>
      <c r="L436" s="50" t="s">
        <v>45</v>
      </c>
      <c r="M436" s="50"/>
      <c r="N436" s="26"/>
      <c r="O436" s="26"/>
      <c r="P436" s="26"/>
      <c r="Q436" s="26"/>
      <c r="R436" s="26"/>
      <c r="S436" s="26"/>
      <c r="T436" s="26"/>
      <c r="U436" s="26"/>
      <c r="V436" s="26"/>
      <c r="W436" s="26"/>
      <c r="X436" s="26"/>
      <c r="Y436" s="26"/>
      <c r="Z436" s="26"/>
    </row>
    <row r="437" spans="1:26" ht="26.4" customHeight="1" outlineLevel="1" x14ac:dyDescent="0.3">
      <c r="A437" s="49" t="s">
        <v>37</v>
      </c>
      <c r="B437" s="49">
        <v>1</v>
      </c>
      <c r="C437" s="50" t="s">
        <v>387</v>
      </c>
      <c r="D437" s="364" t="s">
        <v>2272</v>
      </c>
      <c r="E437" s="49">
        <v>1161271</v>
      </c>
      <c r="F437" s="51">
        <v>45884</v>
      </c>
      <c r="G437" s="52">
        <v>1085</v>
      </c>
      <c r="H437" s="53">
        <v>45874</v>
      </c>
      <c r="I437" s="54">
        <v>12721.72</v>
      </c>
      <c r="J437" s="50" t="s">
        <v>45</v>
      </c>
      <c r="K437" s="49">
        <v>6972</v>
      </c>
      <c r="L437" s="50" t="s">
        <v>45</v>
      </c>
      <c r="M437" s="50"/>
      <c r="N437" s="26"/>
      <c r="O437" s="26"/>
      <c r="P437" s="26"/>
      <c r="Q437" s="26"/>
      <c r="R437" s="26"/>
      <c r="S437" s="26"/>
      <c r="T437" s="26"/>
      <c r="U437" s="26"/>
      <c r="V437" s="26"/>
      <c r="W437" s="26"/>
      <c r="X437" s="26"/>
      <c r="Y437" s="26"/>
      <c r="Z437" s="26"/>
    </row>
    <row r="438" spans="1:26" ht="26.4" customHeight="1" outlineLevel="1" x14ac:dyDescent="0.3">
      <c r="A438" s="49" t="s">
        <v>37</v>
      </c>
      <c r="B438" s="49">
        <v>1</v>
      </c>
      <c r="C438" s="50" t="s">
        <v>388</v>
      </c>
      <c r="D438" s="364" t="s">
        <v>2274</v>
      </c>
      <c r="E438" s="49">
        <v>1173801</v>
      </c>
      <c r="F438" s="51">
        <v>45905</v>
      </c>
      <c r="G438" s="52">
        <v>2171</v>
      </c>
      <c r="H438" s="53">
        <v>45904</v>
      </c>
      <c r="I438" s="54">
        <v>15660</v>
      </c>
      <c r="J438" s="50" t="s">
        <v>45</v>
      </c>
      <c r="K438" s="49">
        <v>6923</v>
      </c>
      <c r="L438" s="50" t="s">
        <v>45</v>
      </c>
      <c r="M438" s="50"/>
      <c r="N438" s="26"/>
      <c r="O438" s="26"/>
      <c r="P438" s="26"/>
      <c r="Q438" s="26"/>
      <c r="R438" s="26"/>
      <c r="S438" s="26"/>
      <c r="T438" s="26"/>
      <c r="U438" s="26"/>
      <c r="V438" s="26"/>
      <c r="W438" s="26"/>
      <c r="X438" s="26"/>
      <c r="Y438" s="26"/>
      <c r="Z438" s="26"/>
    </row>
    <row r="439" spans="1:26" ht="14.25" customHeight="1" outlineLevel="1" x14ac:dyDescent="0.3">
      <c r="A439" s="57"/>
      <c r="B439" s="57"/>
      <c r="C439" s="58"/>
      <c r="D439" s="58"/>
      <c r="E439" s="57"/>
      <c r="F439" s="59"/>
      <c r="G439" s="60"/>
      <c r="H439" s="57"/>
      <c r="I439" s="61"/>
      <c r="J439" s="62"/>
      <c r="K439" s="63"/>
      <c r="L439" s="62"/>
      <c r="M439" s="62"/>
      <c r="N439" s="26"/>
      <c r="O439" s="26"/>
      <c r="P439" s="26"/>
      <c r="Q439" s="26"/>
      <c r="R439" s="26"/>
      <c r="S439" s="26"/>
      <c r="T439" s="26"/>
      <c r="U439" s="26"/>
      <c r="V439" s="26"/>
      <c r="W439" s="26"/>
      <c r="X439" s="26"/>
      <c r="Y439" s="26"/>
      <c r="Z439" s="26"/>
    </row>
    <row r="440" spans="1:26" ht="16.5" customHeight="1" outlineLevel="1" x14ac:dyDescent="0.3">
      <c r="A440" s="340" t="s">
        <v>129</v>
      </c>
      <c r="B440" s="336"/>
      <c r="C440" s="336"/>
      <c r="D440" s="336"/>
      <c r="E440" s="336"/>
      <c r="F440" s="336"/>
      <c r="G440" s="336"/>
      <c r="H440" s="337"/>
      <c r="I440" s="64">
        <f>SUM(I427:I439)</f>
        <v>386957.88</v>
      </c>
      <c r="J440" s="65"/>
      <c r="K440" s="7"/>
      <c r="L440" s="41"/>
      <c r="M440" s="41"/>
      <c r="N440" s="45"/>
      <c r="O440" s="45"/>
      <c r="P440" s="45"/>
      <c r="Q440" s="45"/>
      <c r="R440" s="45"/>
      <c r="S440" s="45"/>
      <c r="T440" s="45"/>
      <c r="U440" s="45"/>
      <c r="V440" s="45"/>
      <c r="W440" s="45"/>
      <c r="X440" s="45"/>
      <c r="Y440" s="45"/>
      <c r="Z440" s="45"/>
    </row>
    <row r="441" spans="1:26" ht="16.5" customHeight="1" outlineLevel="1" x14ac:dyDescent="0.3">
      <c r="A441" s="21"/>
      <c r="B441" s="21"/>
      <c r="C441" s="22"/>
      <c r="D441" s="22"/>
      <c r="E441" s="21"/>
      <c r="F441" s="23"/>
      <c r="G441" s="24"/>
      <c r="H441" s="21"/>
      <c r="I441" s="25"/>
      <c r="J441" s="22"/>
      <c r="K441" s="21"/>
      <c r="L441" s="22"/>
      <c r="M441" s="22"/>
      <c r="N441" s="26"/>
      <c r="O441" s="26"/>
      <c r="P441" s="26"/>
      <c r="Q441" s="26"/>
      <c r="R441" s="26"/>
      <c r="S441" s="26"/>
      <c r="T441" s="26"/>
      <c r="U441" s="26"/>
      <c r="V441" s="26"/>
      <c r="W441" s="26"/>
      <c r="X441" s="26"/>
      <c r="Y441" s="26"/>
      <c r="Z441" s="26"/>
    </row>
    <row r="442" spans="1:26" ht="16.5" customHeight="1" outlineLevel="1" x14ac:dyDescent="0.3">
      <c r="A442" s="39" t="s">
        <v>22</v>
      </c>
      <c r="B442" s="350" t="s">
        <v>389</v>
      </c>
      <c r="C442" s="344"/>
      <c r="D442" s="344"/>
      <c r="E442" s="345"/>
      <c r="F442" s="42"/>
      <c r="G442" s="39"/>
      <c r="H442" s="38"/>
      <c r="I442" s="43"/>
      <c r="J442" s="40"/>
      <c r="K442" s="38"/>
      <c r="L442" s="40"/>
      <c r="M442" s="40"/>
      <c r="N442" s="45"/>
      <c r="O442" s="45"/>
      <c r="P442" s="45"/>
      <c r="Q442" s="45"/>
      <c r="R442" s="45"/>
      <c r="S442" s="45"/>
      <c r="T442" s="45"/>
      <c r="U442" s="45"/>
      <c r="V442" s="45"/>
      <c r="W442" s="45"/>
      <c r="X442" s="45"/>
      <c r="Y442" s="45"/>
      <c r="Z442" s="45"/>
    </row>
    <row r="443" spans="1:26" ht="16.5" customHeight="1" outlineLevel="1" x14ac:dyDescent="0.3">
      <c r="A443" s="21"/>
      <c r="B443" s="21"/>
      <c r="C443" s="22"/>
      <c r="D443" s="22"/>
      <c r="E443" s="21"/>
      <c r="F443" s="23"/>
      <c r="G443" s="24"/>
      <c r="H443" s="21"/>
      <c r="I443" s="25"/>
      <c r="J443" s="22"/>
      <c r="K443" s="21"/>
      <c r="L443" s="22"/>
      <c r="M443" s="22"/>
      <c r="N443" s="26"/>
      <c r="O443" s="26"/>
      <c r="P443" s="26"/>
      <c r="Q443" s="26"/>
      <c r="R443" s="26"/>
      <c r="S443" s="26"/>
      <c r="T443" s="26"/>
      <c r="U443" s="26"/>
      <c r="V443" s="26"/>
      <c r="W443" s="26"/>
      <c r="X443" s="26"/>
      <c r="Y443" s="26"/>
      <c r="Z443" s="26"/>
    </row>
    <row r="444" spans="1:26" ht="16.5" customHeight="1" outlineLevel="1" x14ac:dyDescent="0.3">
      <c r="A444" s="341" t="s">
        <v>24</v>
      </c>
      <c r="B444" s="341" t="s">
        <v>25</v>
      </c>
      <c r="C444" s="338" t="s">
        <v>26</v>
      </c>
      <c r="D444" s="338" t="s">
        <v>27</v>
      </c>
      <c r="E444" s="335" t="s">
        <v>28</v>
      </c>
      <c r="F444" s="337"/>
      <c r="G444" s="335" t="s">
        <v>29</v>
      </c>
      <c r="H444" s="336"/>
      <c r="I444" s="337"/>
      <c r="J444" s="338" t="s">
        <v>30</v>
      </c>
      <c r="K444" s="335" t="s">
        <v>31</v>
      </c>
      <c r="L444" s="337"/>
      <c r="M444" s="338" t="s">
        <v>32</v>
      </c>
      <c r="N444" s="45"/>
      <c r="O444" s="45"/>
      <c r="P444" s="45"/>
      <c r="Q444" s="45"/>
      <c r="R444" s="45"/>
      <c r="S444" s="45"/>
      <c r="T444" s="45"/>
      <c r="U444" s="45"/>
      <c r="V444" s="45"/>
      <c r="W444" s="45"/>
      <c r="X444" s="45"/>
      <c r="Y444" s="45"/>
      <c r="Z444" s="45"/>
    </row>
    <row r="445" spans="1:26" ht="16.5" customHeight="1" outlineLevel="1" x14ac:dyDescent="0.3">
      <c r="A445" s="342"/>
      <c r="B445" s="342"/>
      <c r="C445" s="342"/>
      <c r="D445" s="342"/>
      <c r="E445" s="71" t="s">
        <v>33</v>
      </c>
      <c r="F445" s="72" t="s">
        <v>34</v>
      </c>
      <c r="G445" s="73" t="s">
        <v>33</v>
      </c>
      <c r="H445" s="71" t="s">
        <v>34</v>
      </c>
      <c r="I445" s="74" t="s">
        <v>35</v>
      </c>
      <c r="J445" s="342"/>
      <c r="K445" s="71" t="s">
        <v>33</v>
      </c>
      <c r="L445" s="117" t="s">
        <v>36</v>
      </c>
      <c r="M445" s="339"/>
      <c r="N445" s="45"/>
      <c r="O445" s="45"/>
      <c r="P445" s="45"/>
      <c r="Q445" s="45"/>
      <c r="R445" s="45"/>
      <c r="S445" s="45"/>
      <c r="T445" s="45"/>
      <c r="U445" s="45"/>
      <c r="V445" s="45"/>
      <c r="W445" s="45"/>
      <c r="X445" s="45"/>
      <c r="Y445" s="45"/>
      <c r="Z445" s="45"/>
    </row>
    <row r="446" spans="1:26" s="146" customFormat="1" ht="55.2" outlineLevel="1" x14ac:dyDescent="0.3">
      <c r="A446" s="104"/>
      <c r="B446" s="104">
        <v>1</v>
      </c>
      <c r="C446" s="50" t="s">
        <v>390</v>
      </c>
      <c r="D446" s="50" t="s">
        <v>391</v>
      </c>
      <c r="E446" s="104">
        <v>1085340</v>
      </c>
      <c r="F446" s="98">
        <v>45758</v>
      </c>
      <c r="G446" s="105">
        <v>2427</v>
      </c>
      <c r="H446" s="148">
        <v>45741</v>
      </c>
      <c r="I446" s="55">
        <v>6131128.3799999999</v>
      </c>
      <c r="J446" s="50" t="s">
        <v>45</v>
      </c>
      <c r="K446" s="104">
        <v>6791</v>
      </c>
      <c r="L446" s="50" t="s">
        <v>392</v>
      </c>
      <c r="M446" s="50"/>
      <c r="N446" s="22"/>
      <c r="O446" s="22"/>
      <c r="P446" s="22"/>
      <c r="Q446" s="22"/>
      <c r="R446" s="22"/>
      <c r="S446" s="22"/>
      <c r="T446" s="22"/>
      <c r="U446" s="22"/>
      <c r="V446" s="22"/>
      <c r="W446" s="22"/>
      <c r="X446" s="22"/>
      <c r="Y446" s="22"/>
      <c r="Z446" s="22"/>
    </row>
    <row r="447" spans="1:26" s="146" customFormat="1" ht="41.4" outlineLevel="1" x14ac:dyDescent="0.3">
      <c r="A447" s="104" t="s">
        <v>37</v>
      </c>
      <c r="B447" s="104">
        <v>1</v>
      </c>
      <c r="C447" s="50" t="s">
        <v>393</v>
      </c>
      <c r="D447" s="50" t="s">
        <v>391</v>
      </c>
      <c r="E447" s="104">
        <v>1137316</v>
      </c>
      <c r="F447" s="98">
        <v>45846</v>
      </c>
      <c r="G447" s="105">
        <v>2445</v>
      </c>
      <c r="H447" s="148">
        <v>45769</v>
      </c>
      <c r="I447" s="55">
        <v>975685.28</v>
      </c>
      <c r="J447" s="50" t="s">
        <v>45</v>
      </c>
      <c r="K447" s="365">
        <v>6791</v>
      </c>
      <c r="L447" s="50" t="s">
        <v>517</v>
      </c>
      <c r="M447" s="50" t="s">
        <v>521</v>
      </c>
      <c r="N447" s="22"/>
      <c r="O447" s="22"/>
      <c r="P447" s="22"/>
      <c r="Q447" s="22"/>
      <c r="R447" s="22"/>
      <c r="S447" s="22"/>
      <c r="T447" s="22"/>
      <c r="U447" s="22"/>
      <c r="V447" s="22"/>
      <c r="W447" s="22"/>
      <c r="X447" s="22"/>
      <c r="Y447" s="22"/>
      <c r="Z447" s="22"/>
    </row>
    <row r="448" spans="1:26" s="146" customFormat="1" ht="41.4" outlineLevel="1" x14ac:dyDescent="0.3">
      <c r="A448" s="104" t="s">
        <v>37</v>
      </c>
      <c r="B448" s="104">
        <v>1</v>
      </c>
      <c r="C448" s="50" t="s">
        <v>394</v>
      </c>
      <c r="D448" s="50" t="s">
        <v>391</v>
      </c>
      <c r="E448" s="104">
        <v>1137316</v>
      </c>
      <c r="F448" s="98">
        <v>45846</v>
      </c>
      <c r="G448" s="105" t="s">
        <v>395</v>
      </c>
      <c r="H448" s="148">
        <v>45769</v>
      </c>
      <c r="I448" s="55">
        <v>3111532.96</v>
      </c>
      <c r="J448" s="50" t="s">
        <v>45</v>
      </c>
      <c r="K448" s="104">
        <v>6791</v>
      </c>
      <c r="L448" s="50" t="s">
        <v>392</v>
      </c>
      <c r="M448" s="50"/>
      <c r="N448" s="22"/>
      <c r="O448" s="22"/>
      <c r="P448" s="22"/>
      <c r="Q448" s="22"/>
      <c r="R448" s="22"/>
      <c r="S448" s="22"/>
      <c r="T448" s="22"/>
      <c r="U448" s="22"/>
      <c r="V448" s="22"/>
      <c r="W448" s="22"/>
      <c r="X448" s="22"/>
      <c r="Y448" s="22"/>
      <c r="Z448" s="22"/>
    </row>
    <row r="449" spans="1:26" s="146" customFormat="1" ht="41.4" outlineLevel="1" x14ac:dyDescent="0.3">
      <c r="A449" s="104" t="s">
        <v>37</v>
      </c>
      <c r="B449" s="104">
        <v>1</v>
      </c>
      <c r="C449" s="50" t="s">
        <v>396</v>
      </c>
      <c r="D449" s="50" t="s">
        <v>391</v>
      </c>
      <c r="E449" s="104">
        <v>1137316</v>
      </c>
      <c r="F449" s="98">
        <v>45846</v>
      </c>
      <c r="G449" s="105" t="s">
        <v>397</v>
      </c>
      <c r="H449" s="148">
        <v>45769</v>
      </c>
      <c r="I449" s="55">
        <v>1613653.38</v>
      </c>
      <c r="J449" s="50" t="s">
        <v>45</v>
      </c>
      <c r="K449" s="104">
        <v>6810</v>
      </c>
      <c r="L449" s="50" t="s">
        <v>392</v>
      </c>
      <c r="M449" s="50"/>
      <c r="N449" s="22"/>
      <c r="O449" s="22"/>
      <c r="P449" s="22"/>
      <c r="Q449" s="22"/>
      <c r="R449" s="22"/>
      <c r="S449" s="22"/>
      <c r="T449" s="22"/>
      <c r="U449" s="22"/>
      <c r="V449" s="22"/>
      <c r="W449" s="22"/>
      <c r="X449" s="22"/>
      <c r="Y449" s="22"/>
      <c r="Z449" s="22"/>
    </row>
    <row r="450" spans="1:26" s="146" customFormat="1" ht="27.6" outlineLevel="1" x14ac:dyDescent="0.3">
      <c r="A450" s="104" t="s">
        <v>37</v>
      </c>
      <c r="B450" s="104">
        <v>15</v>
      </c>
      <c r="C450" s="50" t="s">
        <v>398</v>
      </c>
      <c r="D450" s="50" t="s">
        <v>399</v>
      </c>
      <c r="E450" s="104">
        <v>1181682</v>
      </c>
      <c r="F450" s="98">
        <v>45917</v>
      </c>
      <c r="G450" s="105" t="s">
        <v>101</v>
      </c>
      <c r="H450" s="148">
        <v>45889</v>
      </c>
      <c r="I450" s="55">
        <v>183688.32000000001</v>
      </c>
      <c r="J450" s="50" t="s">
        <v>41</v>
      </c>
      <c r="K450" s="104">
        <v>6843</v>
      </c>
      <c r="L450" s="50" t="s">
        <v>41</v>
      </c>
      <c r="M450" s="50"/>
      <c r="N450" s="22"/>
      <c r="O450" s="22"/>
      <c r="P450" s="22"/>
      <c r="Q450" s="22"/>
      <c r="R450" s="22"/>
      <c r="S450" s="22"/>
      <c r="T450" s="22"/>
      <c r="U450" s="22"/>
      <c r="V450" s="22"/>
      <c r="W450" s="22"/>
      <c r="X450" s="22"/>
      <c r="Y450" s="22"/>
      <c r="Z450" s="22"/>
    </row>
    <row r="451" spans="1:26" s="146" customFormat="1" ht="41.4" outlineLevel="1" x14ac:dyDescent="0.3">
      <c r="A451" s="104" t="s">
        <v>37</v>
      </c>
      <c r="B451" s="104">
        <v>4</v>
      </c>
      <c r="C451" s="50" t="s">
        <v>400</v>
      </c>
      <c r="D451" s="50" t="s">
        <v>401</v>
      </c>
      <c r="E451" s="104">
        <v>1210743</v>
      </c>
      <c r="F451" s="98">
        <v>45950</v>
      </c>
      <c r="G451" s="105" t="s">
        <v>402</v>
      </c>
      <c r="H451" s="148">
        <v>45939</v>
      </c>
      <c r="I451" s="55">
        <v>976799.99359999993</v>
      </c>
      <c r="J451" s="50" t="s">
        <v>45</v>
      </c>
      <c r="K451" s="365">
        <v>6980</v>
      </c>
      <c r="L451" s="364" t="s">
        <v>2264</v>
      </c>
      <c r="M451" s="156"/>
      <c r="N451" s="22"/>
      <c r="O451" s="22"/>
      <c r="P451" s="22"/>
      <c r="Q451" s="22"/>
      <c r="R451" s="22"/>
      <c r="S451" s="22"/>
      <c r="T451" s="22"/>
      <c r="U451" s="22"/>
      <c r="V451" s="22"/>
      <c r="W451" s="22"/>
      <c r="X451" s="22"/>
      <c r="Y451" s="22"/>
      <c r="Z451" s="22"/>
    </row>
    <row r="452" spans="1:26" s="146" customFormat="1" ht="41.4" outlineLevel="1" x14ac:dyDescent="0.3">
      <c r="A452" s="104" t="s">
        <v>37</v>
      </c>
      <c r="B452" s="104">
        <v>6</v>
      </c>
      <c r="C452" s="50" t="s">
        <v>400</v>
      </c>
      <c r="D452" s="50" t="s">
        <v>401</v>
      </c>
      <c r="E452" s="104">
        <v>1210743</v>
      </c>
      <c r="F452" s="98">
        <v>45950</v>
      </c>
      <c r="G452" s="105" t="s">
        <v>402</v>
      </c>
      <c r="H452" s="148">
        <v>45939</v>
      </c>
      <c r="I452" s="55">
        <v>1800000.0023999999</v>
      </c>
      <c r="J452" s="50" t="s">
        <v>45</v>
      </c>
      <c r="K452" s="365">
        <v>6980</v>
      </c>
      <c r="L452" s="364" t="s">
        <v>2264</v>
      </c>
      <c r="M452" s="156"/>
      <c r="N452" s="22"/>
      <c r="O452" s="22"/>
      <c r="P452" s="22"/>
      <c r="Q452" s="22"/>
      <c r="R452" s="22"/>
      <c r="S452" s="22"/>
      <c r="T452" s="22"/>
      <c r="U452" s="22"/>
      <c r="V452" s="22"/>
      <c r="W452" s="22"/>
      <c r="X452" s="22"/>
      <c r="Y452" s="22"/>
      <c r="Z452" s="22"/>
    </row>
    <row r="453" spans="1:26" s="146" customFormat="1" ht="33" customHeight="1" outlineLevel="1" x14ac:dyDescent="0.3">
      <c r="A453" s="104" t="s">
        <v>37</v>
      </c>
      <c r="B453" s="104">
        <v>1</v>
      </c>
      <c r="C453" s="50" t="s">
        <v>403</v>
      </c>
      <c r="D453" s="50" t="s">
        <v>399</v>
      </c>
      <c r="E453" s="104">
        <v>1260305</v>
      </c>
      <c r="F453" s="98">
        <v>45999</v>
      </c>
      <c r="G453" s="105" t="s">
        <v>404</v>
      </c>
      <c r="H453" s="148"/>
      <c r="I453" s="55">
        <v>19952</v>
      </c>
      <c r="J453" s="50" t="s">
        <v>49</v>
      </c>
      <c r="K453" s="114" t="s">
        <v>463</v>
      </c>
      <c r="L453" s="50" t="s">
        <v>49</v>
      </c>
      <c r="M453" s="50"/>
      <c r="N453" s="22"/>
      <c r="O453" s="22"/>
      <c r="P453" s="22"/>
      <c r="Q453" s="22"/>
      <c r="R453" s="22"/>
      <c r="S453" s="22"/>
      <c r="T453" s="22"/>
      <c r="U453" s="22"/>
      <c r="V453" s="22"/>
      <c r="W453" s="22"/>
      <c r="X453" s="22"/>
      <c r="Y453" s="22"/>
      <c r="Z453" s="22"/>
    </row>
    <row r="454" spans="1:26" s="146" customFormat="1" ht="41.4" outlineLevel="1" x14ac:dyDescent="0.3">
      <c r="A454" s="104" t="s">
        <v>37</v>
      </c>
      <c r="B454" s="104">
        <v>1</v>
      </c>
      <c r="C454" s="50" t="s">
        <v>405</v>
      </c>
      <c r="D454" s="50" t="s">
        <v>406</v>
      </c>
      <c r="E454" s="104">
        <v>1270812</v>
      </c>
      <c r="F454" s="98">
        <v>46007</v>
      </c>
      <c r="G454" s="105" t="s">
        <v>63</v>
      </c>
      <c r="H454" s="148">
        <v>45992</v>
      </c>
      <c r="I454" s="55">
        <v>17276.53</v>
      </c>
      <c r="J454" s="50" t="s">
        <v>45</v>
      </c>
      <c r="K454" s="365">
        <v>6982</v>
      </c>
      <c r="L454" s="364" t="s">
        <v>2264</v>
      </c>
      <c r="M454" s="156"/>
      <c r="N454" s="22"/>
      <c r="O454" s="22"/>
      <c r="P454" s="22"/>
      <c r="Q454" s="22"/>
      <c r="R454" s="22"/>
      <c r="S454" s="22"/>
      <c r="T454" s="22"/>
      <c r="U454" s="22"/>
      <c r="V454" s="22"/>
      <c r="W454" s="22"/>
      <c r="X454" s="22"/>
      <c r="Y454" s="22"/>
      <c r="Z454" s="22"/>
    </row>
    <row r="455" spans="1:26" s="146" customFormat="1" ht="27.6" outlineLevel="1" x14ac:dyDescent="0.3">
      <c r="A455" s="104" t="s">
        <v>91</v>
      </c>
      <c r="B455" s="104">
        <v>1</v>
      </c>
      <c r="C455" s="50" t="s">
        <v>407</v>
      </c>
      <c r="D455" s="50" t="s">
        <v>408</v>
      </c>
      <c r="E455" s="104">
        <v>1278647</v>
      </c>
      <c r="F455" s="98">
        <v>46020</v>
      </c>
      <c r="G455" s="105">
        <v>54768</v>
      </c>
      <c r="H455" s="148">
        <v>46000</v>
      </c>
      <c r="I455" s="55">
        <v>5203.76</v>
      </c>
      <c r="J455" s="50" t="s">
        <v>49</v>
      </c>
      <c r="K455" s="114" t="s">
        <v>463</v>
      </c>
      <c r="L455" s="50" t="s">
        <v>49</v>
      </c>
      <c r="M455" s="50"/>
      <c r="N455" s="22"/>
      <c r="O455" s="22"/>
      <c r="P455" s="22"/>
      <c r="Q455" s="22"/>
      <c r="R455" s="22"/>
      <c r="S455" s="22"/>
      <c r="T455" s="22"/>
      <c r="U455" s="22"/>
      <c r="V455" s="22"/>
      <c r="W455" s="22"/>
      <c r="X455" s="22"/>
      <c r="Y455" s="22"/>
      <c r="Z455" s="22"/>
    </row>
    <row r="456" spans="1:26" s="146" customFormat="1" ht="27.6" outlineLevel="1" x14ac:dyDescent="0.3">
      <c r="A456" s="104" t="s">
        <v>91</v>
      </c>
      <c r="B456" s="104">
        <v>1</v>
      </c>
      <c r="C456" s="50" t="s">
        <v>409</v>
      </c>
      <c r="D456" s="50" t="s">
        <v>408</v>
      </c>
      <c r="E456" s="104">
        <v>1279010</v>
      </c>
      <c r="F456" s="98">
        <v>46020</v>
      </c>
      <c r="G456" s="105"/>
      <c r="H456" s="104"/>
      <c r="I456" s="55">
        <v>21785.96</v>
      </c>
      <c r="J456" s="50" t="s">
        <v>49</v>
      </c>
      <c r="K456" s="114" t="s">
        <v>463</v>
      </c>
      <c r="L456" s="50" t="s">
        <v>49</v>
      </c>
      <c r="M456" s="50"/>
      <c r="N456" s="22"/>
      <c r="O456" s="22"/>
      <c r="P456" s="22"/>
      <c r="Q456" s="22"/>
      <c r="R456" s="22"/>
      <c r="S456" s="22"/>
      <c r="T456" s="22"/>
      <c r="U456" s="22"/>
      <c r="V456" s="22"/>
      <c r="W456" s="22"/>
      <c r="X456" s="22"/>
      <c r="Y456" s="22"/>
      <c r="Z456" s="22"/>
    </row>
    <row r="457" spans="1:26" ht="14.25" customHeight="1" outlineLevel="1" x14ac:dyDescent="0.3">
      <c r="A457" s="57"/>
      <c r="B457" s="57"/>
      <c r="C457" s="58"/>
      <c r="D457" s="58"/>
      <c r="E457" s="57"/>
      <c r="F457" s="59"/>
      <c r="G457" s="60"/>
      <c r="H457" s="57"/>
      <c r="I457" s="61"/>
      <c r="J457" s="62"/>
      <c r="K457" s="63"/>
      <c r="L457" s="62"/>
      <c r="M457" s="62"/>
      <c r="N457" s="26"/>
      <c r="O457" s="26"/>
      <c r="P457" s="26"/>
      <c r="Q457" s="26"/>
      <c r="R457" s="26"/>
      <c r="S457" s="26"/>
      <c r="T457" s="26"/>
      <c r="U457" s="26"/>
      <c r="V457" s="26"/>
      <c r="W457" s="26"/>
      <c r="X457" s="26"/>
      <c r="Y457" s="26"/>
      <c r="Z457" s="26"/>
    </row>
    <row r="458" spans="1:26" ht="16.5" customHeight="1" outlineLevel="1" x14ac:dyDescent="0.3">
      <c r="A458" s="340" t="s">
        <v>129</v>
      </c>
      <c r="B458" s="336"/>
      <c r="C458" s="336"/>
      <c r="D458" s="336"/>
      <c r="E458" s="336"/>
      <c r="F458" s="336"/>
      <c r="G458" s="336"/>
      <c r="H458" s="337"/>
      <c r="I458" s="64">
        <f>SUM(I446:I457)</f>
        <v>14856706.566</v>
      </c>
      <c r="J458" s="65"/>
      <c r="K458" s="369"/>
      <c r="L458" s="41"/>
      <c r="M458" s="41"/>
      <c r="N458" s="45"/>
      <c r="O458" s="45"/>
      <c r="P458" s="45"/>
      <c r="Q458" s="45"/>
      <c r="R458" s="45"/>
      <c r="S458" s="45"/>
      <c r="T458" s="45"/>
      <c r="U458" s="45"/>
      <c r="V458" s="45"/>
      <c r="W458" s="45"/>
      <c r="X458" s="45"/>
      <c r="Y458" s="45"/>
      <c r="Z458" s="45"/>
    </row>
    <row r="459" spans="1:26" ht="16.5" customHeight="1" outlineLevel="1" x14ac:dyDescent="0.3">
      <c r="A459" s="21"/>
      <c r="B459" s="21"/>
      <c r="C459" s="22"/>
      <c r="D459" s="22"/>
      <c r="E459" s="21"/>
      <c r="F459" s="23"/>
      <c r="G459" s="24"/>
      <c r="H459" s="21"/>
      <c r="I459" s="25"/>
      <c r="J459" s="66"/>
      <c r="K459" s="21"/>
      <c r="L459" s="22"/>
      <c r="M459" s="22"/>
      <c r="N459" s="26"/>
      <c r="O459" s="26"/>
      <c r="P459" s="26"/>
      <c r="Q459" s="26"/>
      <c r="R459" s="26"/>
      <c r="S459" s="26"/>
      <c r="T459" s="26"/>
      <c r="U459" s="26"/>
      <c r="V459" s="26"/>
      <c r="W459" s="26"/>
      <c r="X459" s="26"/>
      <c r="Y459" s="26"/>
      <c r="Z459" s="26"/>
    </row>
    <row r="460" spans="1:26" ht="16.5" customHeight="1" outlineLevel="1" x14ac:dyDescent="0.3">
      <c r="A460" s="38" t="s">
        <v>22</v>
      </c>
      <c r="B460" s="39" t="s">
        <v>410</v>
      </c>
      <c r="C460" s="40"/>
      <c r="D460" s="40"/>
      <c r="E460" s="38"/>
      <c r="F460" s="42"/>
      <c r="G460" s="39"/>
      <c r="H460" s="38"/>
      <c r="I460" s="43"/>
      <c r="J460" s="40"/>
      <c r="K460" s="38"/>
      <c r="L460" s="40"/>
      <c r="M460" s="40"/>
      <c r="N460" s="45"/>
      <c r="O460" s="45"/>
      <c r="P460" s="45"/>
      <c r="Q460" s="45"/>
      <c r="R460" s="45"/>
      <c r="S460" s="45"/>
      <c r="T460" s="45"/>
      <c r="U460" s="45"/>
      <c r="V460" s="45"/>
      <c r="W460" s="45"/>
      <c r="X460" s="45"/>
      <c r="Y460" s="45"/>
      <c r="Z460" s="45"/>
    </row>
    <row r="461" spans="1:26" ht="16.5" customHeight="1" outlineLevel="1" x14ac:dyDescent="0.3">
      <c r="A461" s="21"/>
      <c r="B461" s="21"/>
      <c r="C461" s="22"/>
      <c r="D461" s="22"/>
      <c r="E461" s="21"/>
      <c r="F461" s="23"/>
      <c r="G461" s="24"/>
      <c r="H461" s="21"/>
      <c r="I461" s="25"/>
      <c r="J461" s="22"/>
      <c r="K461" s="21"/>
      <c r="L461" s="22"/>
      <c r="M461" s="22"/>
      <c r="N461" s="26"/>
      <c r="O461" s="26"/>
      <c r="P461" s="26"/>
      <c r="Q461" s="26"/>
      <c r="R461" s="26"/>
      <c r="S461" s="26"/>
      <c r="T461" s="26"/>
      <c r="U461" s="26"/>
      <c r="V461" s="26"/>
      <c r="W461" s="26"/>
      <c r="X461" s="26"/>
      <c r="Y461" s="26"/>
      <c r="Z461" s="26"/>
    </row>
    <row r="462" spans="1:26" ht="16.5" customHeight="1" outlineLevel="1" x14ac:dyDescent="0.3">
      <c r="A462" s="341" t="s">
        <v>24</v>
      </c>
      <c r="B462" s="341" t="s">
        <v>25</v>
      </c>
      <c r="C462" s="338" t="s">
        <v>26</v>
      </c>
      <c r="D462" s="338" t="s">
        <v>27</v>
      </c>
      <c r="E462" s="335" t="s">
        <v>28</v>
      </c>
      <c r="F462" s="337"/>
      <c r="G462" s="335" t="s">
        <v>29</v>
      </c>
      <c r="H462" s="336"/>
      <c r="I462" s="337"/>
      <c r="J462" s="338" t="s">
        <v>30</v>
      </c>
      <c r="K462" s="335" t="s">
        <v>31</v>
      </c>
      <c r="L462" s="337"/>
      <c r="M462" s="338" t="s">
        <v>32</v>
      </c>
      <c r="N462" s="45"/>
      <c r="O462" s="45"/>
      <c r="P462" s="45"/>
      <c r="Q462" s="45"/>
      <c r="R462" s="45"/>
      <c r="S462" s="45"/>
      <c r="T462" s="45"/>
      <c r="U462" s="45"/>
      <c r="V462" s="45"/>
      <c r="W462" s="45"/>
      <c r="X462" s="45"/>
      <c r="Y462" s="45"/>
      <c r="Z462" s="45"/>
    </row>
    <row r="463" spans="1:26" ht="16.5" customHeight="1" outlineLevel="1" x14ac:dyDescent="0.3">
      <c r="A463" s="342"/>
      <c r="B463" s="342"/>
      <c r="C463" s="342"/>
      <c r="D463" s="342"/>
      <c r="E463" s="71" t="s">
        <v>33</v>
      </c>
      <c r="F463" s="72" t="s">
        <v>34</v>
      </c>
      <c r="G463" s="73" t="s">
        <v>33</v>
      </c>
      <c r="H463" s="71" t="s">
        <v>34</v>
      </c>
      <c r="I463" s="74" t="s">
        <v>35</v>
      </c>
      <c r="J463" s="342"/>
      <c r="K463" s="71" t="s">
        <v>33</v>
      </c>
      <c r="L463" s="117" t="s">
        <v>36</v>
      </c>
      <c r="M463" s="339"/>
      <c r="N463" s="45"/>
      <c r="O463" s="45"/>
      <c r="P463" s="45"/>
      <c r="Q463" s="45"/>
      <c r="R463" s="45"/>
      <c r="S463" s="45"/>
      <c r="T463" s="45"/>
      <c r="U463" s="45"/>
      <c r="V463" s="45"/>
      <c r="W463" s="45"/>
      <c r="X463" s="45"/>
      <c r="Y463" s="45"/>
      <c r="Z463" s="45"/>
    </row>
    <row r="464" spans="1:26" ht="34.799999999999997" customHeight="1" outlineLevel="1" x14ac:dyDescent="0.3">
      <c r="A464" s="49" t="s">
        <v>37</v>
      </c>
      <c r="B464" s="49">
        <v>1</v>
      </c>
      <c r="C464" s="50" t="s">
        <v>411</v>
      </c>
      <c r="D464" s="50" t="s">
        <v>135</v>
      </c>
      <c r="E464" s="49">
        <v>1215065</v>
      </c>
      <c r="F464" s="51">
        <v>45953</v>
      </c>
      <c r="G464" s="52">
        <v>2476</v>
      </c>
      <c r="H464" s="53">
        <v>45902</v>
      </c>
      <c r="I464" s="76">
        <v>11974.912</v>
      </c>
      <c r="J464" s="50" t="s">
        <v>41</v>
      </c>
      <c r="K464" s="114" t="s">
        <v>463</v>
      </c>
      <c r="L464" s="50" t="s">
        <v>41</v>
      </c>
      <c r="M464" s="50"/>
      <c r="N464" s="26"/>
      <c r="O464" s="26"/>
      <c r="P464" s="26"/>
      <c r="Q464" s="26"/>
      <c r="R464" s="26"/>
      <c r="S464" s="26"/>
      <c r="T464" s="26"/>
      <c r="U464" s="26"/>
      <c r="V464" s="26"/>
      <c r="W464" s="26"/>
      <c r="X464" s="26"/>
      <c r="Y464" s="26"/>
      <c r="Z464" s="26"/>
    </row>
    <row r="465" spans="1:26" ht="34.799999999999997" customHeight="1" outlineLevel="1" x14ac:dyDescent="0.3">
      <c r="A465" s="49" t="s">
        <v>37</v>
      </c>
      <c r="B465" s="49">
        <v>3</v>
      </c>
      <c r="C465" s="50" t="s">
        <v>412</v>
      </c>
      <c r="D465" s="50" t="s">
        <v>135</v>
      </c>
      <c r="E465" s="49">
        <v>1215065</v>
      </c>
      <c r="F465" s="51">
        <v>45953</v>
      </c>
      <c r="G465" s="52">
        <v>2476</v>
      </c>
      <c r="H465" s="53">
        <v>45902</v>
      </c>
      <c r="I465" s="76">
        <v>64169.808000000005</v>
      </c>
      <c r="J465" s="50" t="s">
        <v>41</v>
      </c>
      <c r="K465" s="114" t="s">
        <v>463</v>
      </c>
      <c r="L465" s="50" t="s">
        <v>41</v>
      </c>
      <c r="M465" s="50"/>
      <c r="N465" s="26"/>
      <c r="O465" s="26"/>
      <c r="P465" s="26"/>
      <c r="Q465" s="26"/>
      <c r="R465" s="26"/>
      <c r="S465" s="26"/>
      <c r="T465" s="26"/>
      <c r="U465" s="26"/>
      <c r="V465" s="26"/>
      <c r="W465" s="26"/>
      <c r="X465" s="26"/>
      <c r="Y465" s="26"/>
      <c r="Z465" s="26"/>
    </row>
    <row r="466" spans="1:26" ht="45" customHeight="1" outlineLevel="1" x14ac:dyDescent="0.3">
      <c r="A466" s="49" t="s">
        <v>37</v>
      </c>
      <c r="B466" s="49">
        <v>1</v>
      </c>
      <c r="C466" s="50" t="s">
        <v>413</v>
      </c>
      <c r="D466" s="50" t="s">
        <v>135</v>
      </c>
      <c r="E466" s="49">
        <v>1137316</v>
      </c>
      <c r="F466" s="51">
        <v>45846</v>
      </c>
      <c r="G466" s="52">
        <v>2443</v>
      </c>
      <c r="H466" s="53">
        <v>45805</v>
      </c>
      <c r="I466" s="54">
        <v>667437.31999999995</v>
      </c>
      <c r="J466" s="50" t="s">
        <v>45</v>
      </c>
      <c r="K466" s="49">
        <v>6810</v>
      </c>
      <c r="L466" s="50" t="s">
        <v>45</v>
      </c>
      <c r="M466" s="50" t="s">
        <v>414</v>
      </c>
      <c r="N466" s="26"/>
      <c r="O466" s="26"/>
      <c r="P466" s="26"/>
      <c r="Q466" s="26"/>
      <c r="R466" s="26"/>
      <c r="S466" s="26"/>
      <c r="T466" s="26"/>
      <c r="U466" s="26"/>
      <c r="V466" s="26"/>
      <c r="W466" s="26"/>
      <c r="X466" s="26"/>
      <c r="Y466" s="26"/>
      <c r="Z466" s="26"/>
    </row>
    <row r="467" spans="1:26" ht="45" customHeight="1" outlineLevel="1" x14ac:dyDescent="0.3">
      <c r="A467" s="49" t="s">
        <v>37</v>
      </c>
      <c r="B467" s="49">
        <v>1</v>
      </c>
      <c r="C467" s="50" t="s">
        <v>415</v>
      </c>
      <c r="D467" s="50" t="s">
        <v>135</v>
      </c>
      <c r="E467" s="49">
        <v>1137316</v>
      </c>
      <c r="F467" s="51">
        <v>45846</v>
      </c>
      <c r="G467" s="52">
        <v>2432</v>
      </c>
      <c r="H467" s="53">
        <v>45769</v>
      </c>
      <c r="I467" s="54">
        <v>654432.56000000006</v>
      </c>
      <c r="J467" s="50" t="s">
        <v>45</v>
      </c>
      <c r="K467" s="49">
        <v>6791</v>
      </c>
      <c r="L467" s="50" t="s">
        <v>45</v>
      </c>
      <c r="M467" s="50" t="s">
        <v>414</v>
      </c>
      <c r="N467" s="26"/>
      <c r="O467" s="26"/>
      <c r="P467" s="26"/>
      <c r="Q467" s="26"/>
      <c r="R467" s="26"/>
      <c r="S467" s="26"/>
      <c r="T467" s="26"/>
      <c r="U467" s="26"/>
      <c r="V467" s="26"/>
      <c r="W467" s="26"/>
      <c r="X467" s="26"/>
      <c r="Y467" s="26"/>
      <c r="Z467" s="26"/>
    </row>
    <row r="468" spans="1:26" ht="42.6" customHeight="1" outlineLevel="1" x14ac:dyDescent="0.3">
      <c r="A468" s="49" t="s">
        <v>91</v>
      </c>
      <c r="B468" s="49">
        <v>1</v>
      </c>
      <c r="C468" s="50" t="s">
        <v>416</v>
      </c>
      <c r="D468" s="50" t="s">
        <v>135</v>
      </c>
      <c r="E468" s="49">
        <v>1085340</v>
      </c>
      <c r="F468" s="51">
        <v>45758</v>
      </c>
      <c r="G468" s="52">
        <v>2427</v>
      </c>
      <c r="H468" s="53">
        <v>45741</v>
      </c>
      <c r="I468" s="76">
        <v>1321869.8799999999</v>
      </c>
      <c r="J468" s="50" t="s">
        <v>45</v>
      </c>
      <c r="K468" s="348" t="s">
        <v>95</v>
      </c>
      <c r="L468" s="336"/>
      <c r="M468" s="50" t="s">
        <v>417</v>
      </c>
      <c r="N468" s="26"/>
      <c r="O468" s="26"/>
      <c r="P468" s="26"/>
      <c r="Q468" s="26"/>
      <c r="R468" s="26"/>
      <c r="S468" s="26"/>
      <c r="T468" s="26"/>
      <c r="U468" s="26"/>
      <c r="V468" s="26"/>
      <c r="W468" s="26"/>
      <c r="X468" s="26"/>
      <c r="Y468" s="26"/>
      <c r="Z468" s="26"/>
    </row>
    <row r="469" spans="1:26" ht="34.799999999999997" customHeight="1" outlineLevel="1" x14ac:dyDescent="0.3">
      <c r="A469" s="49" t="s">
        <v>91</v>
      </c>
      <c r="B469" s="49">
        <v>5</v>
      </c>
      <c r="C469" s="50" t="s">
        <v>418</v>
      </c>
      <c r="D469" s="50" t="s">
        <v>135</v>
      </c>
      <c r="E469" s="49">
        <v>1215065</v>
      </c>
      <c r="F469" s="51">
        <v>45953</v>
      </c>
      <c r="G469" s="52">
        <v>2476</v>
      </c>
      <c r="H469" s="53">
        <v>45902</v>
      </c>
      <c r="I469" s="76">
        <v>35069.699999999997</v>
      </c>
      <c r="J469" s="50" t="s">
        <v>41</v>
      </c>
      <c r="K469" s="348" t="s">
        <v>95</v>
      </c>
      <c r="L469" s="336"/>
      <c r="M469" s="113" t="s">
        <v>96</v>
      </c>
      <c r="N469" s="26"/>
      <c r="O469" s="26"/>
      <c r="P469" s="26"/>
      <c r="Q469" s="26"/>
      <c r="R469" s="26"/>
      <c r="S469" s="26"/>
      <c r="T469" s="26"/>
      <c r="U469" s="26"/>
      <c r="V469" s="26"/>
      <c r="W469" s="26"/>
      <c r="X469" s="26"/>
      <c r="Y469" s="26"/>
      <c r="Z469" s="26"/>
    </row>
    <row r="470" spans="1:26" ht="34.799999999999997" customHeight="1" outlineLevel="1" x14ac:dyDescent="0.3">
      <c r="A470" s="49" t="s">
        <v>91</v>
      </c>
      <c r="B470" s="49">
        <v>15</v>
      </c>
      <c r="C470" s="50" t="s">
        <v>419</v>
      </c>
      <c r="D470" s="50" t="s">
        <v>211</v>
      </c>
      <c r="E470" s="49">
        <v>1181682</v>
      </c>
      <c r="F470" s="51">
        <v>45917</v>
      </c>
      <c r="G470" s="52" t="s">
        <v>101</v>
      </c>
      <c r="H470" s="53">
        <v>45889</v>
      </c>
      <c r="I470" s="76">
        <v>43500</v>
      </c>
      <c r="J470" s="50" t="s">
        <v>41</v>
      </c>
      <c r="K470" s="348" t="s">
        <v>95</v>
      </c>
      <c r="L470" s="336"/>
      <c r="M470" s="113" t="s">
        <v>96</v>
      </c>
      <c r="N470" s="26"/>
      <c r="O470" s="26"/>
      <c r="P470" s="26"/>
      <c r="Q470" s="26"/>
      <c r="R470" s="26"/>
      <c r="S470" s="26"/>
      <c r="T470" s="26"/>
      <c r="U470" s="26"/>
      <c r="V470" s="26"/>
      <c r="W470" s="26"/>
      <c r="X470" s="26"/>
      <c r="Y470" s="26"/>
      <c r="Z470" s="26"/>
    </row>
    <row r="471" spans="1:26" ht="14.25" customHeight="1" outlineLevel="1" x14ac:dyDescent="0.3">
      <c r="A471" s="57"/>
      <c r="B471" s="57"/>
      <c r="C471" s="58"/>
      <c r="D471" s="58"/>
      <c r="E471" s="57"/>
      <c r="F471" s="59"/>
      <c r="G471" s="60"/>
      <c r="H471" s="57"/>
      <c r="I471" s="61"/>
      <c r="J471" s="62"/>
      <c r="K471" s="63"/>
      <c r="L471" s="62"/>
      <c r="M471" s="62"/>
      <c r="N471" s="26"/>
      <c r="O471" s="26"/>
      <c r="P471" s="26"/>
      <c r="Q471" s="26"/>
      <c r="R471" s="26"/>
      <c r="S471" s="26"/>
      <c r="T471" s="26"/>
      <c r="U471" s="26"/>
      <c r="V471" s="26"/>
      <c r="W471" s="26"/>
      <c r="X471" s="26"/>
      <c r="Y471" s="26"/>
      <c r="Z471" s="26"/>
    </row>
    <row r="472" spans="1:26" ht="16.5" customHeight="1" outlineLevel="1" x14ac:dyDescent="0.3">
      <c r="A472" s="340" t="s">
        <v>129</v>
      </c>
      <c r="B472" s="336"/>
      <c r="C472" s="336"/>
      <c r="D472" s="336"/>
      <c r="E472" s="336"/>
      <c r="F472" s="336"/>
      <c r="G472" s="336"/>
      <c r="H472" s="337"/>
      <c r="I472" s="64">
        <f>SUM(I464:I471)</f>
        <v>2798454.18</v>
      </c>
      <c r="J472" s="65"/>
      <c r="K472" s="7"/>
      <c r="L472" s="41"/>
      <c r="M472" s="41"/>
      <c r="N472" s="45"/>
      <c r="O472" s="45"/>
      <c r="P472" s="45"/>
      <c r="Q472" s="45"/>
      <c r="R472" s="45"/>
      <c r="S472" s="45"/>
      <c r="T472" s="45"/>
      <c r="U472" s="45"/>
      <c r="V472" s="45"/>
      <c r="W472" s="45"/>
      <c r="X472" s="45"/>
      <c r="Y472" s="45"/>
      <c r="Z472" s="45"/>
    </row>
    <row r="473" spans="1:26" ht="16.5" customHeight="1" outlineLevel="1" x14ac:dyDescent="0.3">
      <c r="A473" s="21"/>
      <c r="B473" s="21"/>
      <c r="C473" s="22"/>
      <c r="D473" s="22"/>
      <c r="E473" s="21"/>
      <c r="F473" s="23"/>
      <c r="G473" s="24"/>
      <c r="H473" s="21"/>
      <c r="I473" s="25"/>
      <c r="J473" s="22"/>
      <c r="K473" s="21"/>
      <c r="L473" s="22"/>
      <c r="M473" s="22"/>
      <c r="N473" s="26"/>
      <c r="O473" s="26"/>
      <c r="P473" s="26"/>
      <c r="Q473" s="26"/>
      <c r="R473" s="26"/>
      <c r="S473" s="26"/>
      <c r="T473" s="26"/>
      <c r="U473" s="26"/>
      <c r="V473" s="26"/>
      <c r="W473" s="26"/>
      <c r="X473" s="26"/>
      <c r="Y473" s="26"/>
      <c r="Z473" s="26"/>
    </row>
    <row r="474" spans="1:26" ht="16.5" customHeight="1" outlineLevel="1" x14ac:dyDescent="0.3">
      <c r="A474" s="38" t="s">
        <v>22</v>
      </c>
      <c r="B474" s="39" t="s">
        <v>420</v>
      </c>
      <c r="C474" s="40"/>
      <c r="D474" s="40"/>
      <c r="E474" s="38"/>
      <c r="F474" s="42"/>
      <c r="G474" s="39"/>
      <c r="H474" s="38"/>
      <c r="I474" s="43"/>
      <c r="J474" s="40"/>
      <c r="K474" s="38"/>
      <c r="L474" s="40"/>
      <c r="M474" s="40"/>
      <c r="N474" s="45"/>
      <c r="O474" s="45"/>
      <c r="P474" s="45"/>
      <c r="Q474" s="45"/>
      <c r="R474" s="45"/>
      <c r="S474" s="45"/>
      <c r="T474" s="45"/>
      <c r="U474" s="45"/>
      <c r="V474" s="45"/>
      <c r="W474" s="45"/>
      <c r="X474" s="45"/>
      <c r="Y474" s="45"/>
      <c r="Z474" s="45"/>
    </row>
    <row r="475" spans="1:26" ht="16.5" customHeight="1" outlineLevel="1" x14ac:dyDescent="0.3">
      <c r="A475" s="21"/>
      <c r="B475" s="21"/>
      <c r="C475" s="22"/>
      <c r="D475" s="22"/>
      <c r="E475" s="21"/>
      <c r="F475" s="23"/>
      <c r="G475" s="24"/>
      <c r="H475" s="21"/>
      <c r="I475" s="25"/>
      <c r="J475" s="22"/>
      <c r="K475" s="21"/>
      <c r="L475" s="22"/>
      <c r="M475" s="22"/>
      <c r="N475" s="26"/>
      <c r="O475" s="26"/>
      <c r="P475" s="26"/>
      <c r="Q475" s="26"/>
      <c r="R475" s="26"/>
      <c r="S475" s="26"/>
      <c r="T475" s="26"/>
      <c r="U475" s="26"/>
      <c r="V475" s="26"/>
      <c r="W475" s="26"/>
      <c r="X475" s="26"/>
      <c r="Y475" s="26"/>
      <c r="Z475" s="26"/>
    </row>
    <row r="476" spans="1:26" ht="16.5" customHeight="1" outlineLevel="1" x14ac:dyDescent="0.3">
      <c r="A476" s="341" t="s">
        <v>24</v>
      </c>
      <c r="B476" s="341" t="s">
        <v>25</v>
      </c>
      <c r="C476" s="338" t="s">
        <v>26</v>
      </c>
      <c r="D476" s="338" t="s">
        <v>27</v>
      </c>
      <c r="E476" s="335" t="s">
        <v>28</v>
      </c>
      <c r="F476" s="337"/>
      <c r="G476" s="335" t="s">
        <v>29</v>
      </c>
      <c r="H476" s="336"/>
      <c r="I476" s="337"/>
      <c r="J476" s="338" t="s">
        <v>30</v>
      </c>
      <c r="K476" s="335" t="s">
        <v>31</v>
      </c>
      <c r="L476" s="337"/>
      <c r="M476" s="338" t="s">
        <v>32</v>
      </c>
      <c r="N476" s="45"/>
      <c r="O476" s="45"/>
      <c r="P476" s="45"/>
      <c r="Q476" s="45"/>
      <c r="R476" s="45"/>
      <c r="S476" s="45"/>
      <c r="T476" s="45"/>
      <c r="U476" s="45"/>
      <c r="V476" s="45"/>
      <c r="W476" s="45"/>
      <c r="X476" s="45"/>
      <c r="Y476" s="45"/>
      <c r="Z476" s="45"/>
    </row>
    <row r="477" spans="1:26" ht="16.5" customHeight="1" outlineLevel="1" x14ac:dyDescent="0.3">
      <c r="A477" s="342"/>
      <c r="B477" s="342"/>
      <c r="C477" s="342"/>
      <c r="D477" s="342"/>
      <c r="E477" s="71" t="s">
        <v>33</v>
      </c>
      <c r="F477" s="72" t="s">
        <v>34</v>
      </c>
      <c r="G477" s="73" t="s">
        <v>33</v>
      </c>
      <c r="H477" s="71" t="s">
        <v>34</v>
      </c>
      <c r="I477" s="74" t="s">
        <v>35</v>
      </c>
      <c r="J477" s="342"/>
      <c r="K477" s="71" t="s">
        <v>33</v>
      </c>
      <c r="L477" s="117" t="s">
        <v>36</v>
      </c>
      <c r="M477" s="339"/>
      <c r="N477" s="45"/>
      <c r="O477" s="45"/>
      <c r="P477" s="45"/>
      <c r="Q477" s="45"/>
      <c r="R477" s="45"/>
      <c r="S477" s="45"/>
      <c r="T477" s="45"/>
      <c r="U477" s="45"/>
      <c r="V477" s="45"/>
      <c r="W477" s="45"/>
      <c r="X477" s="45"/>
      <c r="Y477" s="45"/>
      <c r="Z477" s="45"/>
    </row>
    <row r="478" spans="1:26" s="155" customFormat="1" ht="32.4" customHeight="1" outlineLevel="1" x14ac:dyDescent="0.3">
      <c r="A478" s="149" t="s">
        <v>37</v>
      </c>
      <c r="B478" s="149">
        <v>5</v>
      </c>
      <c r="C478" s="150" t="s">
        <v>421</v>
      </c>
      <c r="D478" s="150" t="s">
        <v>211</v>
      </c>
      <c r="E478" s="149">
        <v>1181682</v>
      </c>
      <c r="F478" s="151">
        <v>45917</v>
      </c>
      <c r="G478" s="152" t="s">
        <v>101</v>
      </c>
      <c r="H478" s="151">
        <v>45889</v>
      </c>
      <c r="I478" s="153">
        <v>89399.981999999989</v>
      </c>
      <c r="J478" s="150" t="s">
        <v>41</v>
      </c>
      <c r="K478" s="149">
        <v>6843</v>
      </c>
      <c r="L478" s="150" t="s">
        <v>41</v>
      </c>
      <c r="M478" s="150"/>
      <c r="N478" s="154"/>
      <c r="O478" s="154"/>
      <c r="P478" s="154"/>
      <c r="Q478" s="154"/>
      <c r="R478" s="154"/>
      <c r="S478" s="154"/>
      <c r="T478" s="154"/>
      <c r="U478" s="154"/>
      <c r="V478" s="154"/>
      <c r="W478" s="154"/>
      <c r="X478" s="154"/>
      <c r="Y478" s="154"/>
      <c r="Z478" s="154"/>
    </row>
    <row r="479" spans="1:26" s="155" customFormat="1" ht="32.4" customHeight="1" outlineLevel="1" x14ac:dyDescent="0.3">
      <c r="A479" s="149" t="s">
        <v>37</v>
      </c>
      <c r="B479" s="149">
        <v>1</v>
      </c>
      <c r="C479" s="150" t="s">
        <v>422</v>
      </c>
      <c r="D479" s="150" t="s">
        <v>2275</v>
      </c>
      <c r="E479" s="149">
        <v>1222004</v>
      </c>
      <c r="F479" s="151">
        <v>45960</v>
      </c>
      <c r="G479" s="152">
        <v>323354</v>
      </c>
      <c r="H479" s="151">
        <v>45957</v>
      </c>
      <c r="I479" s="153">
        <v>10355</v>
      </c>
      <c r="J479" s="150" t="s">
        <v>392</v>
      </c>
      <c r="K479" s="149">
        <v>6897</v>
      </c>
      <c r="L479" s="150" t="s">
        <v>392</v>
      </c>
      <c r="M479" s="150"/>
      <c r="N479" s="154"/>
      <c r="O479" s="154"/>
      <c r="P479" s="154"/>
      <c r="Q479" s="154"/>
      <c r="R479" s="154"/>
      <c r="S479" s="154"/>
      <c r="T479" s="154"/>
      <c r="U479" s="154"/>
      <c r="V479" s="154"/>
      <c r="W479" s="154"/>
      <c r="X479" s="154"/>
      <c r="Y479" s="154"/>
      <c r="Z479" s="154"/>
    </row>
    <row r="480" spans="1:26" ht="14.25" customHeight="1" outlineLevel="1" x14ac:dyDescent="0.3">
      <c r="A480" s="57"/>
      <c r="B480" s="57"/>
      <c r="C480" s="58"/>
      <c r="D480" s="58"/>
      <c r="E480" s="57"/>
      <c r="F480" s="59"/>
      <c r="G480" s="60"/>
      <c r="H480" s="57"/>
      <c r="I480" s="61"/>
      <c r="J480" s="62"/>
      <c r="K480" s="63"/>
      <c r="L480" s="62"/>
      <c r="M480" s="62"/>
      <c r="N480" s="26"/>
      <c r="O480" s="26"/>
      <c r="P480" s="26"/>
      <c r="Q480" s="26"/>
      <c r="R480" s="26"/>
      <c r="S480" s="26"/>
      <c r="T480" s="26"/>
      <c r="U480" s="26"/>
      <c r="V480" s="26"/>
      <c r="W480" s="26"/>
      <c r="X480" s="26"/>
      <c r="Y480" s="26"/>
      <c r="Z480" s="26"/>
    </row>
    <row r="481" spans="1:26" ht="16.5" customHeight="1" outlineLevel="1" x14ac:dyDescent="0.3">
      <c r="A481" s="340" t="s">
        <v>129</v>
      </c>
      <c r="B481" s="336"/>
      <c r="C481" s="336"/>
      <c r="D481" s="336"/>
      <c r="E481" s="336"/>
      <c r="F481" s="336"/>
      <c r="G481" s="336"/>
      <c r="H481" s="337"/>
      <c r="I481" s="64">
        <f>SUM(I478:I480)</f>
        <v>99754.981999999989</v>
      </c>
      <c r="J481" s="65"/>
      <c r="K481" s="7"/>
      <c r="L481" s="41"/>
      <c r="M481" s="41"/>
      <c r="N481" s="45"/>
      <c r="O481" s="45"/>
      <c r="P481" s="45"/>
      <c r="Q481" s="45"/>
      <c r="R481" s="45"/>
      <c r="S481" s="45"/>
      <c r="T481" s="45"/>
      <c r="U481" s="45"/>
      <c r="V481" s="45"/>
      <c r="W481" s="45"/>
      <c r="X481" s="45"/>
      <c r="Y481" s="45"/>
      <c r="Z481" s="45"/>
    </row>
    <row r="482" spans="1:26" ht="16.5" customHeight="1" outlineLevel="1" x14ac:dyDescent="0.3">
      <c r="A482" s="21"/>
      <c r="B482" s="21"/>
      <c r="C482" s="22"/>
      <c r="D482" s="22"/>
      <c r="E482" s="21"/>
      <c r="F482" s="23"/>
      <c r="G482" s="24"/>
      <c r="H482" s="21"/>
      <c r="I482" s="25"/>
      <c r="J482" s="22"/>
      <c r="K482" s="21"/>
      <c r="L482" s="22"/>
      <c r="M482" s="22"/>
      <c r="N482" s="26"/>
      <c r="O482" s="26"/>
      <c r="P482" s="26"/>
      <c r="Q482" s="26"/>
      <c r="R482" s="26"/>
      <c r="S482" s="26"/>
      <c r="T482" s="26"/>
      <c r="U482" s="26"/>
      <c r="V482" s="26"/>
      <c r="W482" s="26"/>
      <c r="X482" s="26"/>
      <c r="Y482" s="26"/>
      <c r="Z482" s="26"/>
    </row>
    <row r="483" spans="1:26" ht="16.5" customHeight="1" outlineLevel="1" x14ac:dyDescent="0.3">
      <c r="A483" s="21"/>
      <c r="B483" s="21"/>
      <c r="C483" s="22"/>
      <c r="D483" s="22"/>
      <c r="E483" s="21"/>
      <c r="F483" s="23"/>
      <c r="G483" s="24"/>
      <c r="H483" s="21"/>
      <c r="I483" s="25"/>
      <c r="J483" s="22"/>
      <c r="K483" s="21"/>
      <c r="L483" s="22"/>
      <c r="M483" s="22"/>
      <c r="N483" s="26"/>
      <c r="O483" s="26"/>
      <c r="P483" s="26"/>
      <c r="Q483" s="26"/>
      <c r="R483" s="26"/>
      <c r="S483" s="26"/>
      <c r="T483" s="26"/>
      <c r="U483" s="26"/>
      <c r="V483" s="26"/>
      <c r="W483" s="26"/>
      <c r="X483" s="26"/>
      <c r="Y483" s="26"/>
      <c r="Z483" s="26"/>
    </row>
    <row r="484" spans="1:26" ht="16.5" customHeight="1" outlineLevel="1" x14ac:dyDescent="0.3">
      <c r="A484" s="39" t="s">
        <v>22</v>
      </c>
      <c r="B484" s="44" t="s">
        <v>423</v>
      </c>
      <c r="C484" s="40"/>
      <c r="D484" s="40"/>
      <c r="E484" s="38"/>
      <c r="F484" s="42"/>
      <c r="G484" s="39"/>
      <c r="H484" s="38"/>
      <c r="I484" s="43"/>
      <c r="J484" s="40"/>
      <c r="K484" s="38"/>
      <c r="L484" s="40"/>
      <c r="M484" s="40"/>
      <c r="N484" s="45"/>
      <c r="O484" s="45"/>
      <c r="P484" s="45"/>
      <c r="Q484" s="45"/>
      <c r="R484" s="45"/>
      <c r="S484" s="45"/>
      <c r="T484" s="45"/>
      <c r="U484" s="45"/>
      <c r="V484" s="45"/>
      <c r="W484" s="45"/>
      <c r="X484" s="45"/>
      <c r="Y484" s="45"/>
      <c r="Z484" s="45"/>
    </row>
    <row r="485" spans="1:26" ht="16.5" customHeight="1" outlineLevel="1" x14ac:dyDescent="0.3">
      <c r="A485" s="21"/>
      <c r="B485" s="21"/>
      <c r="C485" s="22"/>
      <c r="D485" s="22"/>
      <c r="E485" s="21"/>
      <c r="F485" s="23"/>
      <c r="G485" s="24"/>
      <c r="H485" s="21"/>
      <c r="I485" s="25"/>
      <c r="J485" s="22"/>
      <c r="K485" s="21"/>
      <c r="L485" s="22"/>
      <c r="M485" s="22"/>
      <c r="N485" s="26"/>
      <c r="O485" s="26"/>
      <c r="P485" s="26"/>
      <c r="Q485" s="26"/>
      <c r="R485" s="26"/>
      <c r="S485" s="26"/>
      <c r="T485" s="26"/>
      <c r="U485" s="26"/>
      <c r="V485" s="26"/>
      <c r="W485" s="26"/>
      <c r="X485" s="26"/>
      <c r="Y485" s="26"/>
      <c r="Z485" s="26"/>
    </row>
    <row r="486" spans="1:26" ht="16.5" customHeight="1" outlineLevel="1" x14ac:dyDescent="0.3">
      <c r="A486" s="341" t="s">
        <v>24</v>
      </c>
      <c r="B486" s="341" t="s">
        <v>25</v>
      </c>
      <c r="C486" s="338" t="s">
        <v>26</v>
      </c>
      <c r="D486" s="338" t="s">
        <v>27</v>
      </c>
      <c r="E486" s="335" t="s">
        <v>28</v>
      </c>
      <c r="F486" s="337"/>
      <c r="G486" s="335" t="s">
        <v>29</v>
      </c>
      <c r="H486" s="336"/>
      <c r="I486" s="337"/>
      <c r="J486" s="338" t="s">
        <v>30</v>
      </c>
      <c r="K486" s="335" t="s">
        <v>31</v>
      </c>
      <c r="L486" s="337"/>
      <c r="M486" s="338" t="s">
        <v>32</v>
      </c>
      <c r="N486" s="45"/>
      <c r="O486" s="45"/>
      <c r="P486" s="45"/>
      <c r="Q486" s="45"/>
      <c r="R486" s="45"/>
      <c r="S486" s="45"/>
      <c r="T486" s="45"/>
      <c r="U486" s="45"/>
      <c r="V486" s="45"/>
      <c r="W486" s="45"/>
      <c r="X486" s="45"/>
      <c r="Y486" s="45"/>
      <c r="Z486" s="45"/>
    </row>
    <row r="487" spans="1:26" ht="16.5" customHeight="1" outlineLevel="1" x14ac:dyDescent="0.3">
      <c r="A487" s="342"/>
      <c r="B487" s="342"/>
      <c r="C487" s="342"/>
      <c r="D487" s="342"/>
      <c r="E487" s="71" t="s">
        <v>33</v>
      </c>
      <c r="F487" s="72" t="s">
        <v>34</v>
      </c>
      <c r="G487" s="73" t="s">
        <v>33</v>
      </c>
      <c r="H487" s="71" t="s">
        <v>34</v>
      </c>
      <c r="I487" s="74" t="s">
        <v>35</v>
      </c>
      <c r="J487" s="342"/>
      <c r="K487" s="71" t="s">
        <v>33</v>
      </c>
      <c r="L487" s="117" t="s">
        <v>36</v>
      </c>
      <c r="M487" s="339"/>
      <c r="N487" s="45"/>
      <c r="O487" s="45"/>
      <c r="P487" s="45"/>
      <c r="Q487" s="45"/>
      <c r="R487" s="45"/>
      <c r="S487" s="45"/>
      <c r="T487" s="45"/>
      <c r="U487" s="45"/>
      <c r="V487" s="45"/>
      <c r="W487" s="45"/>
      <c r="X487" s="45"/>
      <c r="Y487" s="45"/>
      <c r="Z487" s="45"/>
    </row>
    <row r="488" spans="1:26" ht="33.6" customHeight="1" outlineLevel="1" x14ac:dyDescent="0.3">
      <c r="A488" s="49" t="s">
        <v>37</v>
      </c>
      <c r="B488" s="49">
        <v>1</v>
      </c>
      <c r="C488" s="50" t="s">
        <v>424</v>
      </c>
      <c r="D488" s="50" t="s">
        <v>425</v>
      </c>
      <c r="E488" s="49">
        <v>1178752</v>
      </c>
      <c r="F488" s="53">
        <v>45911</v>
      </c>
      <c r="G488" s="52">
        <v>66</v>
      </c>
      <c r="H488" s="53">
        <v>45908</v>
      </c>
      <c r="I488" s="54">
        <v>271222.5</v>
      </c>
      <c r="J488" s="50" t="s">
        <v>49</v>
      </c>
      <c r="K488" s="114" t="s">
        <v>463</v>
      </c>
      <c r="L488" s="50" t="s">
        <v>49</v>
      </c>
      <c r="M488" s="50"/>
      <c r="N488" s="22"/>
      <c r="O488" s="22"/>
      <c r="P488" s="22"/>
      <c r="Q488" s="22"/>
      <c r="R488" s="22"/>
      <c r="S488" s="22"/>
      <c r="T488" s="22"/>
      <c r="U488" s="22"/>
      <c r="V488" s="22"/>
      <c r="W488" s="22"/>
      <c r="X488" s="22"/>
      <c r="Y488" s="22"/>
      <c r="Z488" s="22"/>
    </row>
    <row r="489" spans="1:26" ht="33.6" customHeight="1" outlineLevel="1" x14ac:dyDescent="0.3">
      <c r="A489" s="49" t="s">
        <v>37</v>
      </c>
      <c r="B489" s="49">
        <v>1</v>
      </c>
      <c r="C489" s="50" t="s">
        <v>426</v>
      </c>
      <c r="D489" s="50" t="s">
        <v>425</v>
      </c>
      <c r="E489" s="49">
        <v>1178752</v>
      </c>
      <c r="F489" s="53">
        <v>45911</v>
      </c>
      <c r="G489" s="52">
        <v>66</v>
      </c>
      <c r="H489" s="53">
        <v>45908</v>
      </c>
      <c r="I489" s="54">
        <v>6333.6</v>
      </c>
      <c r="J489" s="50" t="s">
        <v>49</v>
      </c>
      <c r="K489" s="114" t="s">
        <v>463</v>
      </c>
      <c r="L489" s="50" t="s">
        <v>49</v>
      </c>
      <c r="M489" s="50"/>
      <c r="N489" s="22"/>
      <c r="O489" s="22"/>
      <c r="P489" s="22"/>
      <c r="Q489" s="22"/>
      <c r="R489" s="22"/>
      <c r="S489" s="22"/>
      <c r="T489" s="22"/>
      <c r="U489" s="22"/>
      <c r="V489" s="22"/>
      <c r="W489" s="22"/>
      <c r="X489" s="22"/>
      <c r="Y489" s="22"/>
      <c r="Z489" s="22"/>
    </row>
    <row r="490" spans="1:26" ht="33.6" customHeight="1" outlineLevel="1" x14ac:dyDescent="0.3">
      <c r="A490" s="49" t="s">
        <v>37</v>
      </c>
      <c r="B490" s="49">
        <v>1</v>
      </c>
      <c r="C490" s="50" t="s">
        <v>427</v>
      </c>
      <c r="D490" s="50" t="s">
        <v>425</v>
      </c>
      <c r="E490" s="49">
        <v>1178752</v>
      </c>
      <c r="F490" s="53">
        <v>45911</v>
      </c>
      <c r="G490" s="52">
        <v>66</v>
      </c>
      <c r="H490" s="53">
        <v>45908</v>
      </c>
      <c r="I490" s="54">
        <v>4543.9056</v>
      </c>
      <c r="J490" s="50" t="s">
        <v>49</v>
      </c>
      <c r="K490" s="114" t="s">
        <v>463</v>
      </c>
      <c r="L490" s="50" t="s">
        <v>49</v>
      </c>
      <c r="M490" s="50"/>
      <c r="N490" s="22"/>
      <c r="O490" s="22"/>
      <c r="P490" s="22"/>
      <c r="Q490" s="22"/>
      <c r="R490" s="22"/>
      <c r="S490" s="22"/>
      <c r="T490" s="22"/>
      <c r="U490" s="22"/>
      <c r="V490" s="22"/>
      <c r="W490" s="22"/>
      <c r="X490" s="22"/>
      <c r="Y490" s="22"/>
      <c r="Z490" s="22"/>
    </row>
    <row r="491" spans="1:26" ht="33.6" customHeight="1" outlineLevel="1" x14ac:dyDescent="0.3">
      <c r="A491" s="49" t="s">
        <v>37</v>
      </c>
      <c r="B491" s="49">
        <v>1</v>
      </c>
      <c r="C491" s="50" t="s">
        <v>424</v>
      </c>
      <c r="D491" s="50" t="s">
        <v>425</v>
      </c>
      <c r="E491" s="49">
        <v>1178754</v>
      </c>
      <c r="F491" s="53">
        <v>45911</v>
      </c>
      <c r="G491" s="52">
        <v>67</v>
      </c>
      <c r="H491" s="53">
        <v>45908</v>
      </c>
      <c r="I491" s="54">
        <v>271222.5</v>
      </c>
      <c r="J491" s="50" t="s">
        <v>49</v>
      </c>
      <c r="K491" s="114" t="s">
        <v>463</v>
      </c>
      <c r="L491" s="50" t="s">
        <v>49</v>
      </c>
      <c r="M491" s="50"/>
      <c r="N491" s="22"/>
      <c r="O491" s="22"/>
      <c r="P491" s="22"/>
      <c r="Q491" s="22"/>
      <c r="R491" s="22"/>
      <c r="S491" s="22"/>
      <c r="T491" s="22"/>
      <c r="U491" s="22"/>
      <c r="V491" s="22"/>
      <c r="W491" s="22"/>
      <c r="X491" s="22"/>
      <c r="Y491" s="22"/>
      <c r="Z491" s="22"/>
    </row>
    <row r="492" spans="1:26" ht="33.6" customHeight="1" outlineLevel="1" x14ac:dyDescent="0.3">
      <c r="A492" s="49" t="s">
        <v>37</v>
      </c>
      <c r="B492" s="49">
        <v>1</v>
      </c>
      <c r="C492" s="50" t="s">
        <v>426</v>
      </c>
      <c r="D492" s="50" t="s">
        <v>425</v>
      </c>
      <c r="E492" s="49">
        <v>1178754</v>
      </c>
      <c r="F492" s="53">
        <v>45911</v>
      </c>
      <c r="G492" s="52">
        <v>67</v>
      </c>
      <c r="H492" s="53">
        <v>45908</v>
      </c>
      <c r="I492" s="54">
        <v>6333.6</v>
      </c>
      <c r="J492" s="50" t="s">
        <v>49</v>
      </c>
      <c r="K492" s="114" t="s">
        <v>463</v>
      </c>
      <c r="L492" s="50" t="s">
        <v>49</v>
      </c>
      <c r="M492" s="50"/>
      <c r="N492" s="22"/>
      <c r="O492" s="22"/>
      <c r="P492" s="22"/>
      <c r="Q492" s="22"/>
      <c r="R492" s="22"/>
      <c r="S492" s="22"/>
      <c r="T492" s="22"/>
      <c r="U492" s="22"/>
      <c r="V492" s="22"/>
      <c r="W492" s="22"/>
      <c r="X492" s="22"/>
      <c r="Y492" s="22"/>
      <c r="Z492" s="22"/>
    </row>
    <row r="493" spans="1:26" ht="33.6" customHeight="1" outlineLevel="1" x14ac:dyDescent="0.3">
      <c r="A493" s="49" t="s">
        <v>37</v>
      </c>
      <c r="B493" s="49">
        <v>1</v>
      </c>
      <c r="C493" s="50" t="s">
        <v>427</v>
      </c>
      <c r="D493" s="50" t="s">
        <v>425</v>
      </c>
      <c r="E493" s="49">
        <v>1178754</v>
      </c>
      <c r="F493" s="53">
        <v>45911</v>
      </c>
      <c r="G493" s="52">
        <v>67</v>
      </c>
      <c r="H493" s="53">
        <v>45908</v>
      </c>
      <c r="I493" s="54">
        <v>4543.9056</v>
      </c>
      <c r="J493" s="50" t="s">
        <v>49</v>
      </c>
      <c r="K493" s="114" t="s">
        <v>463</v>
      </c>
      <c r="L493" s="50" t="s">
        <v>49</v>
      </c>
      <c r="M493" s="50"/>
      <c r="N493" s="22"/>
      <c r="O493" s="22"/>
      <c r="P493" s="22"/>
      <c r="Q493" s="22"/>
      <c r="R493" s="22"/>
      <c r="S493" s="22"/>
      <c r="T493" s="22"/>
      <c r="U493" s="22"/>
      <c r="V493" s="22"/>
      <c r="W493" s="22"/>
      <c r="X493" s="22"/>
      <c r="Y493" s="22"/>
      <c r="Z493" s="22"/>
    </row>
    <row r="494" spans="1:26" ht="33.6" customHeight="1" outlineLevel="1" x14ac:dyDescent="0.3">
      <c r="A494" s="49" t="s">
        <v>91</v>
      </c>
      <c r="B494" s="49">
        <v>1</v>
      </c>
      <c r="C494" s="50" t="s">
        <v>428</v>
      </c>
      <c r="D494" s="50" t="s">
        <v>425</v>
      </c>
      <c r="E494" s="49">
        <v>1130561</v>
      </c>
      <c r="F494" s="53">
        <v>45838</v>
      </c>
      <c r="G494" s="52">
        <v>62</v>
      </c>
      <c r="H494" s="53">
        <v>45827</v>
      </c>
      <c r="I494" s="54">
        <v>271222.5</v>
      </c>
      <c r="J494" s="50" t="s">
        <v>49</v>
      </c>
      <c r="K494" s="56" t="s">
        <v>429</v>
      </c>
      <c r="L494" s="145" t="s">
        <v>429</v>
      </c>
      <c r="M494" s="50" t="s">
        <v>430</v>
      </c>
      <c r="N494" s="22"/>
      <c r="O494" s="22"/>
      <c r="P494" s="22"/>
      <c r="Q494" s="22"/>
      <c r="R494" s="22"/>
      <c r="S494" s="22"/>
      <c r="T494" s="22"/>
      <c r="U494" s="22"/>
      <c r="V494" s="22"/>
      <c r="W494" s="22"/>
      <c r="X494" s="22"/>
      <c r="Y494" s="22"/>
      <c r="Z494" s="22"/>
    </row>
    <row r="495" spans="1:26" ht="33.6" customHeight="1" outlineLevel="1" x14ac:dyDescent="0.3">
      <c r="A495" s="49" t="s">
        <v>91</v>
      </c>
      <c r="B495" s="49">
        <v>1</v>
      </c>
      <c r="C495" s="50" t="s">
        <v>431</v>
      </c>
      <c r="D495" s="50" t="s">
        <v>425</v>
      </c>
      <c r="E495" s="49">
        <v>1130561</v>
      </c>
      <c r="F495" s="53">
        <v>45838</v>
      </c>
      <c r="G495" s="52">
        <v>62</v>
      </c>
      <c r="H495" s="53">
        <v>45827</v>
      </c>
      <c r="I495" s="54">
        <v>6333.6</v>
      </c>
      <c r="J495" s="50" t="s">
        <v>49</v>
      </c>
      <c r="K495" s="56" t="s">
        <v>429</v>
      </c>
      <c r="L495" s="145" t="s">
        <v>429</v>
      </c>
      <c r="M495" s="50" t="s">
        <v>430</v>
      </c>
      <c r="N495" s="22"/>
      <c r="O495" s="22"/>
      <c r="P495" s="22"/>
      <c r="Q495" s="22"/>
      <c r="R495" s="22"/>
      <c r="S495" s="22"/>
      <c r="T495" s="22"/>
      <c r="U495" s="22"/>
      <c r="V495" s="22"/>
      <c r="W495" s="22"/>
      <c r="X495" s="22"/>
      <c r="Y495" s="22"/>
      <c r="Z495" s="22"/>
    </row>
    <row r="496" spans="1:26" ht="33.6" customHeight="1" outlineLevel="1" x14ac:dyDescent="0.3">
      <c r="A496" s="49" t="s">
        <v>91</v>
      </c>
      <c r="B496" s="49">
        <v>1</v>
      </c>
      <c r="C496" s="50" t="s">
        <v>432</v>
      </c>
      <c r="D496" s="50" t="s">
        <v>425</v>
      </c>
      <c r="E496" s="49">
        <v>1130561</v>
      </c>
      <c r="F496" s="53">
        <v>45838</v>
      </c>
      <c r="G496" s="52">
        <v>62</v>
      </c>
      <c r="H496" s="53">
        <v>45827</v>
      </c>
      <c r="I496" s="54">
        <v>4543.8999999999996</v>
      </c>
      <c r="J496" s="50" t="s">
        <v>49</v>
      </c>
      <c r="K496" s="56" t="s">
        <v>429</v>
      </c>
      <c r="L496" s="145" t="s">
        <v>429</v>
      </c>
      <c r="M496" s="50" t="s">
        <v>430</v>
      </c>
      <c r="N496" s="22"/>
      <c r="O496" s="22"/>
      <c r="P496" s="22"/>
      <c r="Q496" s="22"/>
      <c r="R496" s="22"/>
      <c r="S496" s="22"/>
      <c r="T496" s="22"/>
      <c r="U496" s="22"/>
      <c r="V496" s="22"/>
      <c r="W496" s="22"/>
      <c r="X496" s="22"/>
      <c r="Y496" s="22"/>
      <c r="Z496" s="22"/>
    </row>
    <row r="497" spans="1:26" ht="33.6" customHeight="1" outlineLevel="1" x14ac:dyDescent="0.3">
      <c r="A497" s="49" t="s">
        <v>91</v>
      </c>
      <c r="B497" s="49">
        <v>1</v>
      </c>
      <c r="C497" s="50" t="s">
        <v>433</v>
      </c>
      <c r="D497" s="50" t="s">
        <v>425</v>
      </c>
      <c r="E497" s="49">
        <v>1130559</v>
      </c>
      <c r="F497" s="53">
        <v>45838</v>
      </c>
      <c r="G497" s="52">
        <v>61</v>
      </c>
      <c r="H497" s="53">
        <v>45827</v>
      </c>
      <c r="I497" s="54">
        <v>6333.6</v>
      </c>
      <c r="J497" s="50" t="s">
        <v>49</v>
      </c>
      <c r="K497" s="56" t="s">
        <v>429</v>
      </c>
      <c r="L497" s="145" t="s">
        <v>429</v>
      </c>
      <c r="M497" s="50" t="s">
        <v>434</v>
      </c>
      <c r="N497" s="22"/>
      <c r="O497" s="22"/>
      <c r="P497" s="22"/>
      <c r="Q497" s="22"/>
      <c r="R497" s="22"/>
      <c r="S497" s="22"/>
      <c r="T497" s="22"/>
      <c r="U497" s="22"/>
      <c r="V497" s="22"/>
      <c r="W497" s="22"/>
      <c r="X497" s="22"/>
      <c r="Y497" s="22"/>
      <c r="Z497" s="22"/>
    </row>
    <row r="498" spans="1:26" ht="33.6" customHeight="1" outlineLevel="1" x14ac:dyDescent="0.3">
      <c r="A498" s="49" t="s">
        <v>91</v>
      </c>
      <c r="B498" s="49">
        <v>1</v>
      </c>
      <c r="C498" s="50" t="s">
        <v>435</v>
      </c>
      <c r="D498" s="50" t="s">
        <v>425</v>
      </c>
      <c r="E498" s="49">
        <v>1130559</v>
      </c>
      <c r="F498" s="53">
        <v>45838</v>
      </c>
      <c r="G498" s="52">
        <v>61</v>
      </c>
      <c r="H498" s="53">
        <v>45827</v>
      </c>
      <c r="I498" s="54">
        <v>4543.8999999999996</v>
      </c>
      <c r="J498" s="50" t="s">
        <v>49</v>
      </c>
      <c r="K498" s="56" t="s">
        <v>429</v>
      </c>
      <c r="L498" s="145" t="s">
        <v>429</v>
      </c>
      <c r="M498" s="50" t="s">
        <v>434</v>
      </c>
      <c r="N498" s="22"/>
      <c r="O498" s="22"/>
      <c r="P498" s="22"/>
      <c r="Q498" s="22"/>
      <c r="R498" s="22"/>
      <c r="S498" s="22"/>
      <c r="T498" s="22"/>
      <c r="U498" s="22"/>
      <c r="V498" s="22"/>
      <c r="W498" s="22"/>
      <c r="X498" s="22"/>
      <c r="Y498" s="22"/>
      <c r="Z498" s="22"/>
    </row>
    <row r="499" spans="1:26" ht="33.6" customHeight="1" outlineLevel="1" x14ac:dyDescent="0.3">
      <c r="A499" s="49" t="s">
        <v>91</v>
      </c>
      <c r="B499" s="49">
        <v>1</v>
      </c>
      <c r="C499" s="50" t="s">
        <v>436</v>
      </c>
      <c r="D499" s="50" t="s">
        <v>425</v>
      </c>
      <c r="E499" s="49">
        <v>1130559</v>
      </c>
      <c r="F499" s="53">
        <v>45838</v>
      </c>
      <c r="G499" s="52">
        <v>61</v>
      </c>
      <c r="H499" s="53">
        <v>45827</v>
      </c>
      <c r="I499" s="54">
        <v>271222.5</v>
      </c>
      <c r="J499" s="50" t="s">
        <v>49</v>
      </c>
      <c r="K499" s="56" t="s">
        <v>429</v>
      </c>
      <c r="L499" s="145" t="s">
        <v>429</v>
      </c>
      <c r="M499" s="50" t="s">
        <v>434</v>
      </c>
      <c r="N499" s="22"/>
      <c r="O499" s="22"/>
      <c r="P499" s="22"/>
      <c r="Q499" s="22"/>
      <c r="R499" s="22"/>
      <c r="S499" s="22"/>
      <c r="T499" s="22"/>
      <c r="U499" s="22"/>
      <c r="V499" s="22"/>
      <c r="W499" s="22"/>
      <c r="X499" s="22"/>
      <c r="Y499" s="22"/>
      <c r="Z499" s="22"/>
    </row>
    <row r="500" spans="1:26" ht="33.6" customHeight="1" outlineLevel="1" x14ac:dyDescent="0.3">
      <c r="A500" s="49" t="s">
        <v>91</v>
      </c>
      <c r="B500" s="49">
        <v>15</v>
      </c>
      <c r="C500" s="50" t="s">
        <v>437</v>
      </c>
      <c r="D500" s="50" t="s">
        <v>438</v>
      </c>
      <c r="E500" s="49">
        <v>1181682</v>
      </c>
      <c r="F500" s="53">
        <v>45917</v>
      </c>
      <c r="G500" s="52" t="s">
        <v>101</v>
      </c>
      <c r="H500" s="53">
        <v>45889</v>
      </c>
      <c r="I500" s="54">
        <v>22499.94</v>
      </c>
      <c r="J500" s="50" t="s">
        <v>41</v>
      </c>
      <c r="K500" s="348" t="s">
        <v>95</v>
      </c>
      <c r="L500" s="336"/>
      <c r="M500" s="50" t="s">
        <v>96</v>
      </c>
      <c r="N500" s="22"/>
      <c r="O500" s="22"/>
      <c r="P500" s="22"/>
      <c r="Q500" s="22"/>
      <c r="R500" s="22"/>
      <c r="S500" s="22"/>
      <c r="T500" s="22"/>
      <c r="U500" s="22"/>
      <c r="V500" s="22"/>
      <c r="W500" s="22"/>
      <c r="X500" s="22"/>
      <c r="Y500" s="22"/>
      <c r="Z500" s="22"/>
    </row>
    <row r="501" spans="1:26" ht="14.25" customHeight="1" outlineLevel="1" x14ac:dyDescent="0.3">
      <c r="A501" s="57"/>
      <c r="B501" s="57"/>
      <c r="C501" s="58"/>
      <c r="D501" s="58"/>
      <c r="E501" s="57"/>
      <c r="F501" s="59"/>
      <c r="G501" s="60"/>
      <c r="H501" s="57"/>
      <c r="I501" s="61"/>
      <c r="J501" s="62"/>
      <c r="K501" s="63"/>
      <c r="L501" s="62"/>
      <c r="M501" s="62"/>
      <c r="N501" s="26"/>
      <c r="O501" s="26"/>
      <c r="P501" s="26"/>
      <c r="Q501" s="26"/>
      <c r="R501" s="26"/>
      <c r="S501" s="26"/>
      <c r="T501" s="26"/>
      <c r="U501" s="26"/>
      <c r="V501" s="26"/>
      <c r="W501" s="26"/>
      <c r="X501" s="26"/>
      <c r="Y501" s="26"/>
      <c r="Z501" s="26"/>
    </row>
    <row r="502" spans="1:26" ht="16.5" customHeight="1" outlineLevel="1" x14ac:dyDescent="0.3">
      <c r="A502" s="340" t="s">
        <v>129</v>
      </c>
      <c r="B502" s="336"/>
      <c r="C502" s="336"/>
      <c r="D502" s="336"/>
      <c r="E502" s="336"/>
      <c r="F502" s="336"/>
      <c r="G502" s="336"/>
      <c r="H502" s="337"/>
      <c r="I502" s="64">
        <f>SUM(I488:I501)</f>
        <v>1150899.9512</v>
      </c>
      <c r="J502" s="65"/>
      <c r="K502" s="7"/>
      <c r="L502" s="41"/>
      <c r="M502" s="41"/>
      <c r="N502" s="45"/>
      <c r="O502" s="45"/>
      <c r="P502" s="45"/>
      <c r="Q502" s="45"/>
      <c r="R502" s="45"/>
      <c r="S502" s="45"/>
      <c r="T502" s="45"/>
      <c r="U502" s="45"/>
      <c r="V502" s="45"/>
      <c r="W502" s="45"/>
      <c r="X502" s="45"/>
      <c r="Y502" s="45"/>
      <c r="Z502" s="45"/>
    </row>
    <row r="503" spans="1:26" ht="16.5" customHeight="1" x14ac:dyDescent="0.3">
      <c r="A503" s="21"/>
      <c r="B503" s="21"/>
      <c r="C503" s="22"/>
      <c r="D503" s="22"/>
      <c r="E503" s="21"/>
      <c r="F503" s="23"/>
      <c r="G503" s="24"/>
      <c r="H503" s="21"/>
      <c r="I503" s="25"/>
      <c r="J503" s="22"/>
      <c r="K503" s="21"/>
      <c r="L503" s="22"/>
      <c r="M503" s="22"/>
      <c r="N503" s="26"/>
      <c r="O503" s="26"/>
      <c r="P503" s="26"/>
      <c r="Q503" s="26"/>
      <c r="R503" s="26"/>
      <c r="S503" s="26"/>
      <c r="T503" s="26"/>
      <c r="U503" s="26"/>
      <c r="V503" s="26"/>
      <c r="W503" s="26"/>
      <c r="X503" s="26"/>
      <c r="Y503" s="26"/>
      <c r="Z503" s="26"/>
    </row>
    <row r="504" spans="1:26" ht="27" customHeight="1" x14ac:dyDescent="0.3">
      <c r="A504" s="80"/>
      <c r="B504" s="80"/>
      <c r="C504" s="343" t="s">
        <v>439</v>
      </c>
      <c r="D504" s="344"/>
      <c r="E504" s="344"/>
      <c r="F504" s="344"/>
      <c r="G504" s="344"/>
      <c r="H504" s="345"/>
      <c r="I504" s="81">
        <f>+I502+I481+I472+I458+I440+I421+I412</f>
        <v>19929532.639200002</v>
      </c>
      <c r="J504" s="368"/>
      <c r="K504" s="21"/>
      <c r="L504" s="22"/>
      <c r="M504" s="22"/>
      <c r="N504" s="26"/>
      <c r="O504" s="26"/>
      <c r="P504" s="26"/>
      <c r="Q504" s="26"/>
      <c r="R504" s="26"/>
      <c r="S504" s="26"/>
      <c r="T504" s="26"/>
      <c r="U504" s="26"/>
      <c r="V504" s="26"/>
      <c r="W504" s="26"/>
      <c r="X504" s="26"/>
      <c r="Y504" s="26"/>
      <c r="Z504" s="26"/>
    </row>
    <row r="505" spans="1:26" ht="16.5" customHeight="1" x14ac:dyDescent="0.3">
      <c r="A505" s="21"/>
      <c r="B505" s="21"/>
      <c r="C505" s="22"/>
      <c r="D505" s="22"/>
      <c r="E505" s="21"/>
      <c r="F505" s="23"/>
      <c r="G505" s="24"/>
      <c r="H505" s="21"/>
      <c r="I505" s="25"/>
      <c r="J505" s="22"/>
      <c r="K505" s="21"/>
      <c r="L505" s="22"/>
      <c r="M505" s="22"/>
      <c r="N505" s="26"/>
      <c r="O505" s="26"/>
      <c r="P505" s="26"/>
      <c r="Q505" s="26"/>
      <c r="R505" s="26"/>
      <c r="S505" s="26"/>
      <c r="T505" s="26"/>
      <c r="U505" s="26"/>
      <c r="V505" s="26"/>
      <c r="W505" s="26"/>
      <c r="X505" s="26"/>
      <c r="Y505" s="26"/>
      <c r="Z505" s="26"/>
    </row>
    <row r="506" spans="1:26" ht="16.5" customHeight="1" x14ac:dyDescent="0.3">
      <c r="A506" s="21"/>
      <c r="B506" s="21"/>
      <c r="C506" s="22"/>
      <c r="D506" s="22"/>
      <c r="E506" s="21"/>
      <c r="F506" s="23"/>
      <c r="G506" s="24"/>
      <c r="H506" s="21"/>
      <c r="I506" s="25"/>
      <c r="J506" s="22"/>
      <c r="K506" s="21"/>
      <c r="L506" s="22"/>
      <c r="M506" s="22"/>
      <c r="N506" s="26"/>
      <c r="O506" s="26"/>
      <c r="P506" s="26"/>
      <c r="Q506" s="26"/>
      <c r="R506" s="26"/>
      <c r="S506" s="26"/>
      <c r="T506" s="26"/>
      <c r="U506" s="26"/>
      <c r="V506" s="26"/>
      <c r="W506" s="26"/>
      <c r="X506" s="26"/>
      <c r="Y506" s="26"/>
      <c r="Z506" s="26"/>
    </row>
    <row r="507" spans="1:26" ht="27" customHeight="1" x14ac:dyDescent="0.3">
      <c r="A507" s="80"/>
      <c r="B507" s="80"/>
      <c r="C507" s="343" t="s">
        <v>440</v>
      </c>
      <c r="D507" s="344"/>
      <c r="E507" s="344"/>
      <c r="F507" s="344"/>
      <c r="G507" s="344"/>
      <c r="H507" s="345"/>
      <c r="I507" s="81">
        <f>+I504+I397+I382+I283+I256+I205</f>
        <v>125962509.78440002</v>
      </c>
      <c r="J507" s="26"/>
      <c r="K507" s="79"/>
      <c r="L507" s="22"/>
      <c r="M507" s="22"/>
      <c r="N507" s="26"/>
      <c r="O507" s="26"/>
      <c r="P507" s="26"/>
      <c r="Q507" s="26"/>
      <c r="R507" s="26"/>
      <c r="S507" s="26"/>
      <c r="T507" s="26"/>
      <c r="U507" s="26"/>
      <c r="V507" s="26"/>
      <c r="W507" s="26"/>
      <c r="X507" s="26"/>
      <c r="Y507" s="26"/>
      <c r="Z507" s="26"/>
    </row>
    <row r="508" spans="1:26" ht="16.5" customHeight="1" x14ac:dyDescent="0.3">
      <c r="A508" s="21"/>
      <c r="B508" s="21"/>
      <c r="C508" s="22"/>
      <c r="D508" s="22"/>
      <c r="E508" s="21"/>
      <c r="F508" s="23"/>
      <c r="G508" s="24"/>
      <c r="H508" s="21"/>
      <c r="I508" s="25"/>
      <c r="J508" s="22"/>
      <c r="K508" s="21"/>
      <c r="L508" s="22"/>
      <c r="M508" s="22"/>
      <c r="N508" s="26"/>
      <c r="O508" s="26"/>
      <c r="P508" s="26"/>
      <c r="Q508" s="26"/>
      <c r="R508" s="26"/>
      <c r="S508" s="26"/>
      <c r="T508" s="26"/>
      <c r="U508" s="26"/>
      <c r="V508" s="26"/>
      <c r="W508" s="26"/>
      <c r="X508" s="26"/>
      <c r="Y508" s="26"/>
      <c r="Z508" s="26"/>
    </row>
    <row r="509" spans="1:26" ht="16.5" customHeight="1" x14ac:dyDescent="0.3">
      <c r="A509" s="27" t="s">
        <v>441</v>
      </c>
      <c r="B509" s="21"/>
      <c r="C509" s="22"/>
      <c r="D509" s="66"/>
      <c r="E509" s="21"/>
      <c r="F509" s="23"/>
      <c r="G509" s="24"/>
      <c r="H509" s="21"/>
      <c r="I509" s="25"/>
      <c r="J509" s="22"/>
      <c r="K509" s="21"/>
      <c r="L509" s="22"/>
      <c r="M509" s="22"/>
      <c r="N509" s="26"/>
      <c r="O509" s="26"/>
      <c r="P509" s="26"/>
      <c r="Q509" s="26"/>
      <c r="R509" s="26"/>
      <c r="S509" s="26"/>
      <c r="T509" s="26"/>
      <c r="U509" s="26"/>
      <c r="V509" s="26"/>
      <c r="W509" s="26"/>
      <c r="X509" s="26"/>
      <c r="Y509" s="26"/>
      <c r="Z509" s="26"/>
    </row>
    <row r="510" spans="1:26" ht="16.5" customHeight="1" x14ac:dyDescent="0.3">
      <c r="A510" s="27" t="s">
        <v>442</v>
      </c>
      <c r="B510" s="21"/>
      <c r="C510" s="22"/>
      <c r="D510" s="66"/>
      <c r="E510" s="21"/>
      <c r="F510" s="23"/>
      <c r="G510" s="24"/>
      <c r="H510" s="21"/>
      <c r="I510" s="25"/>
      <c r="J510" s="22"/>
      <c r="K510" s="21"/>
      <c r="L510" s="22"/>
      <c r="M510" s="22"/>
      <c r="N510" s="26"/>
      <c r="O510" s="26"/>
      <c r="P510" s="26"/>
      <c r="Q510" s="26"/>
      <c r="R510" s="26"/>
      <c r="S510" s="26"/>
      <c r="T510" s="26"/>
      <c r="U510" s="26"/>
      <c r="V510" s="26"/>
      <c r="W510" s="26"/>
      <c r="X510" s="26"/>
      <c r="Y510" s="26"/>
      <c r="Z510" s="26"/>
    </row>
    <row r="511" spans="1:26" ht="16.5" customHeight="1" x14ac:dyDescent="0.3">
      <c r="A511" s="27" t="s">
        <v>443</v>
      </c>
      <c r="B511" s="21"/>
      <c r="C511" s="22"/>
      <c r="D511" s="66"/>
      <c r="E511" s="21"/>
      <c r="F511" s="23"/>
      <c r="G511" s="24"/>
      <c r="H511" s="21"/>
      <c r="I511" s="25"/>
      <c r="J511" s="22"/>
      <c r="K511" s="21"/>
      <c r="L511" s="22"/>
      <c r="M511" s="22"/>
      <c r="N511" s="26"/>
      <c r="O511" s="26"/>
      <c r="P511" s="26"/>
      <c r="Q511" s="26"/>
      <c r="R511" s="26"/>
      <c r="S511" s="26"/>
      <c r="T511" s="26"/>
      <c r="U511" s="26"/>
      <c r="V511" s="26"/>
      <c r="W511" s="26"/>
      <c r="X511" s="26"/>
      <c r="Y511" s="26"/>
      <c r="Z511" s="26"/>
    </row>
    <row r="512" spans="1:26" ht="16.5" customHeight="1" x14ac:dyDescent="0.3">
      <c r="A512" s="21"/>
      <c r="B512" s="21"/>
      <c r="C512" s="22"/>
      <c r="D512" s="22"/>
      <c r="E512" s="21"/>
      <c r="F512" s="23"/>
      <c r="G512" s="24"/>
      <c r="H512" s="21"/>
      <c r="I512" s="25"/>
      <c r="J512" s="22"/>
      <c r="K512" s="21"/>
      <c r="L512" s="22"/>
      <c r="M512" s="22"/>
      <c r="N512" s="26"/>
      <c r="O512" s="26"/>
      <c r="P512" s="26"/>
      <c r="Q512" s="26"/>
      <c r="R512" s="26"/>
      <c r="S512" s="26"/>
      <c r="T512" s="26"/>
      <c r="U512" s="26"/>
      <c r="V512" s="26"/>
      <c r="W512" s="26"/>
      <c r="X512" s="26"/>
      <c r="Y512" s="26"/>
      <c r="Z512" s="26"/>
    </row>
    <row r="513" spans="1:26" ht="16.5" customHeight="1" x14ac:dyDescent="0.3">
      <c r="A513" s="21"/>
      <c r="B513" s="21"/>
      <c r="C513" s="22"/>
      <c r="D513" s="22"/>
      <c r="E513" s="21"/>
      <c r="F513" s="23"/>
      <c r="G513" s="24"/>
      <c r="H513" s="21"/>
      <c r="I513" s="25"/>
      <c r="J513" s="22"/>
      <c r="K513" s="21"/>
      <c r="L513" s="22"/>
      <c r="M513" s="22"/>
      <c r="N513" s="26"/>
      <c r="O513" s="26"/>
      <c r="P513" s="26"/>
      <c r="Q513" s="26"/>
      <c r="R513" s="26"/>
      <c r="S513" s="26"/>
      <c r="T513" s="26"/>
      <c r="U513" s="26"/>
      <c r="V513" s="26"/>
      <c r="W513" s="26"/>
      <c r="X513" s="26"/>
      <c r="Y513" s="26"/>
      <c r="Z513" s="26"/>
    </row>
    <row r="514" spans="1:26" ht="16.5" customHeight="1" x14ac:dyDescent="0.3">
      <c r="A514" s="21"/>
      <c r="B514" s="21"/>
      <c r="C514" s="22"/>
      <c r="D514" s="22"/>
      <c r="E514" s="21"/>
      <c r="F514" s="23"/>
      <c r="G514" s="24"/>
      <c r="H514" s="21"/>
      <c r="I514" s="25"/>
      <c r="J514" s="22"/>
      <c r="K514" s="21"/>
      <c r="L514" s="22"/>
      <c r="M514" s="22"/>
      <c r="N514" s="26"/>
      <c r="O514" s="26"/>
      <c r="P514" s="26"/>
      <c r="Q514" s="26"/>
      <c r="R514" s="26"/>
      <c r="S514" s="26"/>
      <c r="T514" s="26"/>
      <c r="U514" s="26"/>
      <c r="V514" s="26"/>
      <c r="W514" s="26"/>
      <c r="X514" s="26"/>
      <c r="Y514" s="26"/>
      <c r="Z514" s="26"/>
    </row>
    <row r="515" spans="1:26" ht="16.5" customHeight="1" x14ac:dyDescent="0.3">
      <c r="A515" s="21"/>
      <c r="B515" s="21"/>
      <c r="C515" s="22"/>
      <c r="D515" s="22"/>
      <c r="E515" s="21"/>
      <c r="F515" s="23"/>
      <c r="G515" s="24"/>
      <c r="H515" s="21"/>
      <c r="I515" s="25"/>
      <c r="J515" s="22"/>
      <c r="K515" s="21"/>
      <c r="L515" s="22"/>
      <c r="M515" s="22"/>
      <c r="N515" s="26"/>
      <c r="O515" s="26"/>
      <c r="P515" s="26"/>
      <c r="Q515" s="26"/>
      <c r="R515" s="26"/>
      <c r="S515" s="26"/>
      <c r="T515" s="26"/>
      <c r="U515" s="26"/>
      <c r="V515" s="26"/>
      <c r="W515" s="26"/>
      <c r="X515" s="26"/>
      <c r="Y515" s="26"/>
      <c r="Z515" s="26"/>
    </row>
    <row r="516" spans="1:26" ht="16.5" customHeight="1" x14ac:dyDescent="0.3">
      <c r="A516" s="21"/>
      <c r="B516" s="21"/>
      <c r="C516" s="22"/>
      <c r="D516" s="22"/>
      <c r="E516" s="21"/>
      <c r="F516" s="23"/>
      <c r="G516" s="24"/>
      <c r="H516" s="21"/>
      <c r="I516" s="25"/>
      <c r="J516" s="22"/>
      <c r="K516" s="21"/>
      <c r="L516" s="22"/>
      <c r="M516" s="22"/>
      <c r="N516" s="26"/>
      <c r="O516" s="26"/>
      <c r="P516" s="26"/>
      <c r="Q516" s="26"/>
      <c r="R516" s="26"/>
      <c r="S516" s="26"/>
      <c r="T516" s="26"/>
      <c r="U516" s="26"/>
      <c r="V516" s="26"/>
      <c r="W516" s="26"/>
      <c r="X516" s="26"/>
      <c r="Y516" s="26"/>
      <c r="Z516" s="26"/>
    </row>
    <row r="517" spans="1:26" ht="16.5" customHeight="1" x14ac:dyDescent="0.3">
      <c r="A517" s="21"/>
      <c r="B517" s="21"/>
      <c r="C517" s="22"/>
      <c r="D517" s="22"/>
      <c r="E517" s="21"/>
      <c r="F517" s="23"/>
      <c r="G517" s="24"/>
      <c r="H517" s="21"/>
      <c r="I517" s="25"/>
      <c r="J517" s="22"/>
      <c r="K517" s="21"/>
      <c r="L517" s="22"/>
      <c r="M517" s="22"/>
      <c r="N517" s="26"/>
      <c r="O517" s="26"/>
      <c r="P517" s="26"/>
      <c r="Q517" s="26"/>
      <c r="R517" s="26"/>
      <c r="S517" s="26"/>
      <c r="T517" s="26"/>
      <c r="U517" s="26"/>
      <c r="V517" s="26"/>
      <c r="W517" s="26"/>
      <c r="X517" s="26"/>
      <c r="Y517" s="26"/>
      <c r="Z517" s="26"/>
    </row>
    <row r="518" spans="1:26" ht="16.5" customHeight="1" x14ac:dyDescent="0.3">
      <c r="A518" s="21"/>
      <c r="B518" s="21"/>
      <c r="C518" s="22"/>
      <c r="D518" s="22"/>
      <c r="E518" s="21"/>
      <c r="F518" s="23"/>
      <c r="G518" s="24"/>
      <c r="H518" s="21"/>
      <c r="I518" s="25"/>
      <c r="J518" s="22"/>
      <c r="K518" s="21"/>
      <c r="L518" s="22"/>
      <c r="M518" s="22"/>
      <c r="N518" s="26"/>
      <c r="O518" s="26"/>
      <c r="P518" s="26"/>
      <c r="Q518" s="26"/>
      <c r="R518" s="26"/>
      <c r="S518" s="26"/>
      <c r="T518" s="26"/>
      <c r="U518" s="26"/>
      <c r="V518" s="26"/>
      <c r="W518" s="26"/>
      <c r="X518" s="26"/>
      <c r="Y518" s="26"/>
      <c r="Z518" s="26"/>
    </row>
    <row r="519" spans="1:26" ht="16.5" customHeight="1" x14ac:dyDescent="0.3">
      <c r="A519" s="21"/>
      <c r="B519" s="21"/>
      <c r="C519" s="22"/>
      <c r="D519" s="22"/>
      <c r="E519" s="21"/>
      <c r="F519" s="23"/>
      <c r="G519" s="24"/>
      <c r="H519" s="21"/>
      <c r="I519" s="25"/>
      <c r="J519" s="22"/>
      <c r="K519" s="21"/>
      <c r="L519" s="22"/>
      <c r="M519" s="22"/>
      <c r="N519" s="26"/>
      <c r="O519" s="26"/>
      <c r="P519" s="26"/>
      <c r="Q519" s="26"/>
      <c r="R519" s="26"/>
      <c r="S519" s="26"/>
      <c r="T519" s="26"/>
      <c r="U519" s="26"/>
      <c r="V519" s="26"/>
      <c r="W519" s="26"/>
      <c r="X519" s="26"/>
      <c r="Y519" s="26"/>
      <c r="Z519" s="26"/>
    </row>
    <row r="520" spans="1:26" ht="16.5" customHeight="1" x14ac:dyDescent="0.3">
      <c r="A520" s="21"/>
      <c r="B520" s="21"/>
      <c r="C520" s="22"/>
      <c r="D520" s="22"/>
      <c r="E520" s="21"/>
      <c r="F520" s="23"/>
      <c r="G520" s="24"/>
      <c r="H520" s="21"/>
      <c r="I520" s="25"/>
      <c r="J520" s="22"/>
      <c r="K520" s="21"/>
      <c r="L520" s="22"/>
      <c r="M520" s="22"/>
      <c r="N520" s="26"/>
      <c r="O520" s="26"/>
      <c r="P520" s="26"/>
      <c r="Q520" s="26"/>
      <c r="R520" s="26"/>
      <c r="S520" s="26"/>
      <c r="T520" s="26"/>
      <c r="U520" s="26"/>
      <c r="V520" s="26"/>
      <c r="W520" s="26"/>
      <c r="X520" s="26"/>
      <c r="Y520" s="26"/>
      <c r="Z520" s="26"/>
    </row>
    <row r="521" spans="1:26" ht="16.5" customHeight="1" x14ac:dyDescent="0.3">
      <c r="A521" s="21"/>
      <c r="B521" s="21"/>
      <c r="C521" s="22"/>
      <c r="D521" s="22"/>
      <c r="E521" s="21"/>
      <c r="F521" s="23"/>
      <c r="G521" s="24"/>
      <c r="H521" s="21"/>
      <c r="I521" s="25"/>
      <c r="J521" s="22"/>
      <c r="K521" s="21"/>
      <c r="L521" s="22"/>
      <c r="M521" s="22"/>
      <c r="N521" s="26"/>
      <c r="O521" s="26"/>
      <c r="P521" s="26"/>
      <c r="Q521" s="26"/>
      <c r="R521" s="26"/>
      <c r="S521" s="26"/>
      <c r="T521" s="26"/>
      <c r="U521" s="26"/>
      <c r="V521" s="26"/>
      <c r="W521" s="26"/>
      <c r="X521" s="26"/>
      <c r="Y521" s="26"/>
      <c r="Z521" s="26"/>
    </row>
    <row r="522" spans="1:26" ht="16.5" customHeight="1" x14ac:dyDescent="0.3">
      <c r="A522" s="21"/>
      <c r="B522" s="21"/>
      <c r="C522" s="22"/>
      <c r="D522" s="22"/>
      <c r="E522" s="21"/>
      <c r="F522" s="23"/>
      <c r="G522" s="24"/>
      <c r="H522" s="21"/>
      <c r="I522" s="25"/>
      <c r="J522" s="22"/>
      <c r="K522" s="21"/>
      <c r="L522" s="22"/>
      <c r="M522" s="22"/>
      <c r="N522" s="26"/>
      <c r="O522" s="26"/>
      <c r="P522" s="26"/>
      <c r="Q522" s="26"/>
      <c r="R522" s="26"/>
      <c r="S522" s="26"/>
      <c r="T522" s="26"/>
      <c r="U522" s="26"/>
      <c r="V522" s="26"/>
      <c r="W522" s="26"/>
      <c r="X522" s="26"/>
      <c r="Y522" s="26"/>
      <c r="Z522" s="26"/>
    </row>
    <row r="523" spans="1:26" ht="16.5" customHeight="1" x14ac:dyDescent="0.3">
      <c r="A523" s="21"/>
      <c r="B523" s="21"/>
      <c r="C523" s="22"/>
      <c r="D523" s="22"/>
      <c r="E523" s="21"/>
      <c r="F523" s="23"/>
      <c r="G523" s="24"/>
      <c r="H523" s="21"/>
      <c r="I523" s="25"/>
      <c r="J523" s="22"/>
      <c r="K523" s="21"/>
      <c r="L523" s="22"/>
      <c r="M523" s="22"/>
      <c r="N523" s="26"/>
      <c r="O523" s="26"/>
      <c r="P523" s="26"/>
      <c r="Q523" s="26"/>
      <c r="R523" s="26"/>
      <c r="S523" s="26"/>
      <c r="T523" s="26"/>
      <c r="U523" s="26"/>
      <c r="V523" s="26"/>
      <c r="W523" s="26"/>
      <c r="X523" s="26"/>
      <c r="Y523" s="26"/>
      <c r="Z523" s="26"/>
    </row>
    <row r="524" spans="1:26" ht="16.5" customHeight="1" x14ac:dyDescent="0.3">
      <c r="A524" s="21"/>
      <c r="B524" s="21"/>
      <c r="C524" s="22"/>
      <c r="D524" s="22"/>
      <c r="E524" s="21"/>
      <c r="F524" s="23"/>
      <c r="G524" s="24"/>
      <c r="H524" s="21"/>
      <c r="I524" s="25"/>
      <c r="J524" s="22"/>
      <c r="K524" s="21"/>
      <c r="L524" s="22"/>
      <c r="M524" s="22"/>
      <c r="N524" s="26"/>
      <c r="O524" s="26"/>
      <c r="P524" s="26"/>
      <c r="Q524" s="26"/>
      <c r="R524" s="26"/>
      <c r="S524" s="26"/>
      <c r="T524" s="26"/>
      <c r="U524" s="26"/>
      <c r="V524" s="26"/>
      <c r="W524" s="26"/>
      <c r="X524" s="26"/>
      <c r="Y524" s="26"/>
      <c r="Z524" s="26"/>
    </row>
    <row r="525" spans="1:26" ht="16.5" customHeight="1" x14ac:dyDescent="0.3">
      <c r="A525" s="21"/>
      <c r="B525" s="21"/>
      <c r="C525" s="22"/>
      <c r="D525" s="22"/>
      <c r="E525" s="21"/>
      <c r="F525" s="23"/>
      <c r="G525" s="24"/>
      <c r="H525" s="21"/>
      <c r="I525" s="25"/>
      <c r="J525" s="22"/>
      <c r="K525" s="21"/>
      <c r="L525" s="22"/>
      <c r="M525" s="22"/>
      <c r="N525" s="26"/>
      <c r="O525" s="26"/>
      <c r="P525" s="26"/>
      <c r="Q525" s="26"/>
      <c r="R525" s="26"/>
      <c r="S525" s="26"/>
      <c r="T525" s="26"/>
      <c r="U525" s="26"/>
      <c r="V525" s="26"/>
      <c r="W525" s="26"/>
      <c r="X525" s="26"/>
      <c r="Y525" s="26"/>
      <c r="Z525" s="26"/>
    </row>
    <row r="526" spans="1:26" ht="16.5" customHeight="1" x14ac:dyDescent="0.3">
      <c r="A526" s="21"/>
      <c r="B526" s="21"/>
      <c r="C526" s="22"/>
      <c r="D526" s="22"/>
      <c r="E526" s="21"/>
      <c r="F526" s="23"/>
      <c r="G526" s="24"/>
      <c r="H526" s="21"/>
      <c r="I526" s="25"/>
      <c r="J526" s="22"/>
      <c r="K526" s="21"/>
      <c r="L526" s="22"/>
      <c r="M526" s="22"/>
      <c r="N526" s="26"/>
      <c r="O526" s="26"/>
      <c r="P526" s="26"/>
      <c r="Q526" s="26"/>
      <c r="R526" s="26"/>
      <c r="S526" s="26"/>
      <c r="T526" s="26"/>
      <c r="U526" s="26"/>
      <c r="V526" s="26"/>
      <c r="W526" s="26"/>
      <c r="X526" s="26"/>
      <c r="Y526" s="26"/>
      <c r="Z526" s="26"/>
    </row>
    <row r="527" spans="1:26" ht="16.5" customHeight="1" x14ac:dyDescent="0.3">
      <c r="A527" s="21"/>
      <c r="B527" s="21"/>
      <c r="C527" s="22"/>
      <c r="D527" s="22"/>
      <c r="E527" s="21"/>
      <c r="F527" s="23"/>
      <c r="G527" s="24"/>
      <c r="H527" s="21"/>
      <c r="I527" s="25"/>
      <c r="J527" s="22"/>
      <c r="K527" s="21"/>
      <c r="L527" s="22"/>
      <c r="M527" s="22"/>
      <c r="N527" s="26"/>
      <c r="O527" s="26"/>
      <c r="P527" s="26"/>
      <c r="Q527" s="26"/>
      <c r="R527" s="26"/>
      <c r="S527" s="26"/>
      <c r="T527" s="26"/>
      <c r="U527" s="26"/>
      <c r="V527" s="26"/>
      <c r="W527" s="26"/>
      <c r="X527" s="26"/>
      <c r="Y527" s="26"/>
      <c r="Z527" s="26"/>
    </row>
    <row r="528" spans="1:26" ht="16.5" customHeight="1" x14ac:dyDescent="0.3">
      <c r="A528" s="21"/>
      <c r="B528" s="21"/>
      <c r="C528" s="22"/>
      <c r="D528" s="22"/>
      <c r="E528" s="21"/>
      <c r="F528" s="23"/>
      <c r="G528" s="24"/>
      <c r="H528" s="21"/>
      <c r="I528" s="25"/>
      <c r="J528" s="22"/>
      <c r="K528" s="21"/>
      <c r="L528" s="22"/>
      <c r="M528" s="22"/>
      <c r="N528" s="26"/>
      <c r="O528" s="26"/>
      <c r="P528" s="26"/>
      <c r="Q528" s="26"/>
      <c r="R528" s="26"/>
      <c r="S528" s="26"/>
      <c r="T528" s="26"/>
      <c r="U528" s="26"/>
      <c r="V528" s="26"/>
      <c r="W528" s="26"/>
      <c r="X528" s="26"/>
      <c r="Y528" s="26"/>
      <c r="Z528" s="26"/>
    </row>
    <row r="529" spans="1:26" ht="16.5" customHeight="1" x14ac:dyDescent="0.3">
      <c r="A529" s="21"/>
      <c r="B529" s="21"/>
      <c r="C529" s="22"/>
      <c r="D529" s="22"/>
      <c r="E529" s="21"/>
      <c r="F529" s="23"/>
      <c r="G529" s="24"/>
      <c r="H529" s="21"/>
      <c r="I529" s="25"/>
      <c r="J529" s="22"/>
      <c r="K529" s="21"/>
      <c r="L529" s="22"/>
      <c r="M529" s="22"/>
      <c r="N529" s="26"/>
      <c r="O529" s="26"/>
      <c r="P529" s="26"/>
      <c r="Q529" s="26"/>
      <c r="R529" s="26"/>
      <c r="S529" s="26"/>
      <c r="T529" s="26"/>
      <c r="U529" s="26"/>
      <c r="V529" s="26"/>
      <c r="W529" s="26"/>
      <c r="X529" s="26"/>
      <c r="Y529" s="26"/>
      <c r="Z529" s="26"/>
    </row>
    <row r="530" spans="1:26" ht="16.5" customHeight="1" x14ac:dyDescent="0.3">
      <c r="A530" s="21"/>
      <c r="B530" s="21"/>
      <c r="C530" s="22"/>
      <c r="D530" s="22"/>
      <c r="E530" s="21"/>
      <c r="F530" s="23"/>
      <c r="G530" s="24"/>
      <c r="H530" s="21"/>
      <c r="I530" s="25"/>
      <c r="J530" s="22"/>
      <c r="K530" s="21"/>
      <c r="L530" s="22"/>
      <c r="M530" s="22"/>
      <c r="N530" s="26"/>
      <c r="O530" s="26"/>
      <c r="P530" s="26"/>
      <c r="Q530" s="26"/>
      <c r="R530" s="26"/>
      <c r="S530" s="26"/>
      <c r="T530" s="26"/>
      <c r="U530" s="26"/>
      <c r="V530" s="26"/>
      <c r="W530" s="26"/>
      <c r="X530" s="26"/>
      <c r="Y530" s="26"/>
      <c r="Z530" s="26"/>
    </row>
    <row r="531" spans="1:26" ht="16.5" customHeight="1" x14ac:dyDescent="0.3">
      <c r="A531" s="21"/>
      <c r="B531" s="21"/>
      <c r="C531" s="22"/>
      <c r="D531" s="22"/>
      <c r="E531" s="21"/>
      <c r="F531" s="23"/>
      <c r="G531" s="24"/>
      <c r="H531" s="21"/>
      <c r="I531" s="25"/>
      <c r="J531" s="22"/>
      <c r="K531" s="21"/>
      <c r="L531" s="22"/>
      <c r="M531" s="22"/>
      <c r="N531" s="26"/>
      <c r="O531" s="26"/>
      <c r="P531" s="26"/>
      <c r="Q531" s="26"/>
      <c r="R531" s="26"/>
      <c r="S531" s="26"/>
      <c r="T531" s="26"/>
      <c r="U531" s="26"/>
      <c r="V531" s="26"/>
      <c r="W531" s="26"/>
      <c r="X531" s="26"/>
      <c r="Y531" s="26"/>
      <c r="Z531" s="26"/>
    </row>
    <row r="532" spans="1:26" ht="16.5" customHeight="1" x14ac:dyDescent="0.3">
      <c r="A532" s="21"/>
      <c r="B532" s="21"/>
      <c r="C532" s="22"/>
      <c r="D532" s="22"/>
      <c r="E532" s="21"/>
      <c r="F532" s="23"/>
      <c r="G532" s="24"/>
      <c r="H532" s="21"/>
      <c r="I532" s="25"/>
      <c r="J532" s="22"/>
      <c r="K532" s="21"/>
      <c r="L532" s="22"/>
      <c r="M532" s="22"/>
      <c r="N532" s="26"/>
      <c r="O532" s="26"/>
      <c r="P532" s="26"/>
      <c r="Q532" s="26"/>
      <c r="R532" s="26"/>
      <c r="S532" s="26"/>
      <c r="T532" s="26"/>
      <c r="U532" s="26"/>
      <c r="V532" s="26"/>
      <c r="W532" s="26"/>
      <c r="X532" s="26"/>
      <c r="Y532" s="26"/>
      <c r="Z532" s="26"/>
    </row>
    <row r="533" spans="1:26" ht="16.5" customHeight="1" x14ac:dyDescent="0.3">
      <c r="A533" s="21"/>
      <c r="B533" s="21"/>
      <c r="C533" s="22"/>
      <c r="D533" s="22"/>
      <c r="E533" s="21"/>
      <c r="F533" s="23"/>
      <c r="G533" s="24"/>
      <c r="H533" s="21"/>
      <c r="I533" s="25"/>
      <c r="J533" s="22"/>
      <c r="K533" s="21"/>
      <c r="L533" s="22"/>
      <c r="M533" s="22"/>
      <c r="N533" s="26"/>
      <c r="O533" s="26"/>
      <c r="P533" s="26"/>
      <c r="Q533" s="26"/>
      <c r="R533" s="26"/>
      <c r="S533" s="26"/>
      <c r="T533" s="26"/>
      <c r="U533" s="26"/>
      <c r="V533" s="26"/>
      <c r="W533" s="26"/>
      <c r="X533" s="26"/>
      <c r="Y533" s="26"/>
      <c r="Z533" s="26"/>
    </row>
    <row r="534" spans="1:26" ht="16.5" customHeight="1" x14ac:dyDescent="0.3">
      <c r="A534" s="21"/>
      <c r="B534" s="21"/>
      <c r="C534" s="22"/>
      <c r="D534" s="22"/>
      <c r="E534" s="21"/>
      <c r="F534" s="23"/>
      <c r="G534" s="24"/>
      <c r="H534" s="21"/>
      <c r="I534" s="25"/>
      <c r="J534" s="22"/>
      <c r="K534" s="21"/>
      <c r="L534" s="22"/>
      <c r="M534" s="22"/>
      <c r="N534" s="26"/>
      <c r="O534" s="26"/>
      <c r="P534" s="26"/>
      <c r="Q534" s="26"/>
      <c r="R534" s="26"/>
      <c r="S534" s="26"/>
      <c r="T534" s="26"/>
      <c r="U534" s="26"/>
      <c r="V534" s="26"/>
      <c r="W534" s="26"/>
      <c r="X534" s="26"/>
      <c r="Y534" s="26"/>
      <c r="Z534" s="26"/>
    </row>
    <row r="535" spans="1:26" ht="16.5" customHeight="1" x14ac:dyDescent="0.3">
      <c r="A535" s="21"/>
      <c r="B535" s="21"/>
      <c r="C535" s="22"/>
      <c r="D535" s="22"/>
      <c r="E535" s="21"/>
      <c r="F535" s="23"/>
      <c r="G535" s="24"/>
      <c r="H535" s="21"/>
      <c r="I535" s="25"/>
      <c r="J535" s="22"/>
      <c r="K535" s="21"/>
      <c r="L535" s="22"/>
      <c r="M535" s="22"/>
      <c r="N535" s="26"/>
      <c r="O535" s="26"/>
      <c r="P535" s="26"/>
      <c r="Q535" s="26"/>
      <c r="R535" s="26"/>
      <c r="S535" s="26"/>
      <c r="T535" s="26"/>
      <c r="U535" s="26"/>
      <c r="V535" s="26"/>
      <c r="W535" s="26"/>
      <c r="X535" s="26"/>
      <c r="Y535" s="26"/>
      <c r="Z535" s="26"/>
    </row>
    <row r="536" spans="1:26" ht="16.5" customHeight="1" x14ac:dyDescent="0.3">
      <c r="A536" s="21"/>
      <c r="B536" s="21"/>
      <c r="C536" s="22"/>
      <c r="D536" s="22"/>
      <c r="E536" s="21"/>
      <c r="F536" s="23"/>
      <c r="G536" s="24"/>
      <c r="H536" s="21"/>
      <c r="I536" s="25"/>
      <c r="J536" s="22"/>
      <c r="K536" s="21"/>
      <c r="L536" s="22"/>
      <c r="M536" s="22"/>
      <c r="N536" s="26"/>
      <c r="O536" s="26"/>
      <c r="P536" s="26"/>
      <c r="Q536" s="26"/>
      <c r="R536" s="26"/>
      <c r="S536" s="26"/>
      <c r="T536" s="26"/>
      <c r="U536" s="26"/>
      <c r="V536" s="26"/>
      <c r="W536" s="26"/>
      <c r="X536" s="26"/>
      <c r="Y536" s="26"/>
      <c r="Z536" s="26"/>
    </row>
    <row r="537" spans="1:26" ht="16.5" customHeight="1" x14ac:dyDescent="0.3">
      <c r="A537" s="21"/>
      <c r="B537" s="21"/>
      <c r="C537" s="22"/>
      <c r="D537" s="22"/>
      <c r="E537" s="21"/>
      <c r="F537" s="23"/>
      <c r="G537" s="24"/>
      <c r="H537" s="21"/>
      <c r="I537" s="25"/>
      <c r="J537" s="22"/>
      <c r="K537" s="21"/>
      <c r="L537" s="22"/>
      <c r="M537" s="22"/>
      <c r="N537" s="26"/>
      <c r="O537" s="26"/>
      <c r="P537" s="26"/>
      <c r="Q537" s="26"/>
      <c r="R537" s="26"/>
      <c r="S537" s="26"/>
      <c r="T537" s="26"/>
      <c r="U537" s="26"/>
      <c r="V537" s="26"/>
      <c r="W537" s="26"/>
      <c r="X537" s="26"/>
      <c r="Y537" s="26"/>
      <c r="Z537" s="26"/>
    </row>
    <row r="538" spans="1:26" ht="16.5" customHeight="1" x14ac:dyDescent="0.3">
      <c r="A538" s="21"/>
      <c r="B538" s="21"/>
      <c r="C538" s="22"/>
      <c r="D538" s="22"/>
      <c r="E538" s="21"/>
      <c r="F538" s="23"/>
      <c r="G538" s="24"/>
      <c r="H538" s="21"/>
      <c r="I538" s="25"/>
      <c r="J538" s="22"/>
      <c r="K538" s="21"/>
      <c r="L538" s="22"/>
      <c r="M538" s="22"/>
      <c r="N538" s="26"/>
      <c r="O538" s="26"/>
      <c r="P538" s="26"/>
      <c r="Q538" s="26"/>
      <c r="R538" s="26"/>
      <c r="S538" s="26"/>
      <c r="T538" s="26"/>
      <c r="U538" s="26"/>
      <c r="V538" s="26"/>
      <c r="W538" s="26"/>
      <c r="X538" s="26"/>
      <c r="Y538" s="26"/>
      <c r="Z538" s="26"/>
    </row>
    <row r="539" spans="1:26" ht="16.5" customHeight="1" x14ac:dyDescent="0.3">
      <c r="A539" s="21"/>
      <c r="B539" s="21"/>
      <c r="C539" s="22"/>
      <c r="D539" s="22"/>
      <c r="E539" s="21"/>
      <c r="F539" s="23"/>
      <c r="G539" s="24"/>
      <c r="H539" s="21"/>
      <c r="I539" s="25"/>
      <c r="J539" s="22"/>
      <c r="K539" s="21"/>
      <c r="L539" s="22"/>
      <c r="M539" s="22"/>
      <c r="N539" s="26"/>
      <c r="O539" s="26"/>
      <c r="P539" s="26"/>
      <c r="Q539" s="26"/>
      <c r="R539" s="26"/>
      <c r="S539" s="26"/>
      <c r="T539" s="26"/>
      <c r="U539" s="26"/>
      <c r="V539" s="26"/>
      <c r="W539" s="26"/>
      <c r="X539" s="26"/>
      <c r="Y539" s="26"/>
      <c r="Z539" s="26"/>
    </row>
    <row r="540" spans="1:26" ht="16.5" customHeight="1" x14ac:dyDescent="0.3">
      <c r="A540" s="21"/>
      <c r="B540" s="21"/>
      <c r="C540" s="22"/>
      <c r="D540" s="22"/>
      <c r="E540" s="21"/>
      <c r="F540" s="23"/>
      <c r="G540" s="24"/>
      <c r="H540" s="21"/>
      <c r="I540" s="25"/>
      <c r="J540" s="22"/>
      <c r="K540" s="21"/>
      <c r="L540" s="22"/>
      <c r="M540" s="22"/>
      <c r="N540" s="26"/>
      <c r="O540" s="26"/>
      <c r="P540" s="26"/>
      <c r="Q540" s="26"/>
      <c r="R540" s="26"/>
      <c r="S540" s="26"/>
      <c r="T540" s="26"/>
      <c r="U540" s="26"/>
      <c r="V540" s="26"/>
      <c r="W540" s="26"/>
      <c r="X540" s="26"/>
      <c r="Y540" s="26"/>
      <c r="Z540" s="26"/>
    </row>
    <row r="541" spans="1:26" ht="16.5" customHeight="1" x14ac:dyDescent="0.3">
      <c r="A541" s="21"/>
      <c r="B541" s="21"/>
      <c r="C541" s="22"/>
      <c r="D541" s="22"/>
      <c r="E541" s="21"/>
      <c r="F541" s="23"/>
      <c r="G541" s="24"/>
      <c r="H541" s="21"/>
      <c r="I541" s="25"/>
      <c r="J541" s="22"/>
      <c r="K541" s="21"/>
      <c r="L541" s="22"/>
      <c r="M541" s="22"/>
      <c r="N541" s="26"/>
      <c r="O541" s="26"/>
      <c r="P541" s="26"/>
      <c r="Q541" s="26"/>
      <c r="R541" s="26"/>
      <c r="S541" s="26"/>
      <c r="T541" s="26"/>
      <c r="U541" s="26"/>
      <c r="V541" s="26"/>
      <c r="W541" s="26"/>
      <c r="X541" s="26"/>
      <c r="Y541" s="26"/>
      <c r="Z541" s="26"/>
    </row>
    <row r="542" spans="1:26" ht="16.5" customHeight="1" x14ac:dyDescent="0.3">
      <c r="A542" s="21"/>
      <c r="B542" s="21"/>
      <c r="C542" s="22"/>
      <c r="D542" s="22"/>
      <c r="E542" s="21"/>
      <c r="F542" s="23"/>
      <c r="G542" s="24"/>
      <c r="H542" s="21"/>
      <c r="I542" s="25"/>
      <c r="J542" s="22"/>
      <c r="K542" s="21"/>
      <c r="L542" s="22"/>
      <c r="M542" s="22"/>
      <c r="N542" s="26"/>
      <c r="O542" s="26"/>
      <c r="P542" s="26"/>
      <c r="Q542" s="26"/>
      <c r="R542" s="26"/>
      <c r="S542" s="26"/>
      <c r="T542" s="26"/>
      <c r="U542" s="26"/>
      <c r="V542" s="26"/>
      <c r="W542" s="26"/>
      <c r="X542" s="26"/>
      <c r="Y542" s="26"/>
      <c r="Z542" s="26"/>
    </row>
    <row r="543" spans="1:26" ht="16.5" customHeight="1" x14ac:dyDescent="0.3">
      <c r="A543" s="21"/>
      <c r="B543" s="21"/>
      <c r="C543" s="22"/>
      <c r="D543" s="22"/>
      <c r="E543" s="21"/>
      <c r="F543" s="23"/>
      <c r="G543" s="24"/>
      <c r="H543" s="21"/>
      <c r="I543" s="25"/>
      <c r="J543" s="22"/>
      <c r="K543" s="21"/>
      <c r="L543" s="22"/>
      <c r="M543" s="22"/>
      <c r="N543" s="26"/>
      <c r="O543" s="26"/>
      <c r="P543" s="26"/>
      <c r="Q543" s="26"/>
      <c r="R543" s="26"/>
      <c r="S543" s="26"/>
      <c r="T543" s="26"/>
      <c r="U543" s="26"/>
      <c r="V543" s="26"/>
      <c r="W543" s="26"/>
      <c r="X543" s="26"/>
      <c r="Y543" s="26"/>
      <c r="Z543" s="26"/>
    </row>
    <row r="544" spans="1:26" ht="16.5" customHeight="1" x14ac:dyDescent="0.3">
      <c r="A544" s="21"/>
      <c r="B544" s="21"/>
      <c r="C544" s="22"/>
      <c r="D544" s="22"/>
      <c r="E544" s="21"/>
      <c r="F544" s="23"/>
      <c r="G544" s="24"/>
      <c r="H544" s="21"/>
      <c r="I544" s="25"/>
      <c r="J544" s="22"/>
      <c r="K544" s="21"/>
      <c r="L544" s="22"/>
      <c r="M544" s="22"/>
      <c r="N544" s="26"/>
      <c r="O544" s="26"/>
      <c r="P544" s="26"/>
      <c r="Q544" s="26"/>
      <c r="R544" s="26"/>
      <c r="S544" s="26"/>
      <c r="T544" s="26"/>
      <c r="U544" s="26"/>
      <c r="V544" s="26"/>
      <c r="W544" s="26"/>
      <c r="X544" s="26"/>
      <c r="Y544" s="26"/>
      <c r="Z544" s="26"/>
    </row>
    <row r="545" spans="1:26" ht="16.5" customHeight="1" x14ac:dyDescent="0.3">
      <c r="A545" s="21"/>
      <c r="B545" s="21"/>
      <c r="C545" s="22"/>
      <c r="D545" s="22"/>
      <c r="E545" s="21"/>
      <c r="F545" s="23"/>
      <c r="G545" s="24"/>
      <c r="H545" s="21"/>
      <c r="I545" s="25"/>
      <c r="J545" s="22"/>
      <c r="K545" s="21"/>
      <c r="L545" s="22"/>
      <c r="M545" s="22"/>
      <c r="N545" s="26"/>
      <c r="O545" s="26"/>
      <c r="P545" s="26"/>
      <c r="Q545" s="26"/>
      <c r="R545" s="26"/>
      <c r="S545" s="26"/>
      <c r="T545" s="26"/>
      <c r="U545" s="26"/>
      <c r="V545" s="26"/>
      <c r="W545" s="26"/>
      <c r="X545" s="26"/>
      <c r="Y545" s="26"/>
      <c r="Z545" s="26"/>
    </row>
    <row r="546" spans="1:26" ht="16.5" customHeight="1" x14ac:dyDescent="0.3">
      <c r="A546" s="21"/>
      <c r="B546" s="21"/>
      <c r="C546" s="22"/>
      <c r="D546" s="22"/>
      <c r="E546" s="21"/>
      <c r="F546" s="23"/>
      <c r="G546" s="24"/>
      <c r="H546" s="21"/>
      <c r="I546" s="25"/>
      <c r="J546" s="22"/>
      <c r="K546" s="21"/>
      <c r="L546" s="22"/>
      <c r="M546" s="22"/>
      <c r="N546" s="26"/>
      <c r="O546" s="26"/>
      <c r="P546" s="26"/>
      <c r="Q546" s="26"/>
      <c r="R546" s="26"/>
      <c r="S546" s="26"/>
      <c r="T546" s="26"/>
      <c r="U546" s="26"/>
      <c r="V546" s="26"/>
      <c r="W546" s="26"/>
      <c r="X546" s="26"/>
      <c r="Y546" s="26"/>
      <c r="Z546" s="26"/>
    </row>
    <row r="547" spans="1:26" ht="16.5" customHeight="1" x14ac:dyDescent="0.3">
      <c r="A547" s="21"/>
      <c r="B547" s="21"/>
      <c r="C547" s="22"/>
      <c r="D547" s="22"/>
      <c r="E547" s="21"/>
      <c r="F547" s="23"/>
      <c r="G547" s="24"/>
      <c r="H547" s="21"/>
      <c r="I547" s="25"/>
      <c r="J547" s="22"/>
      <c r="K547" s="21"/>
      <c r="L547" s="22"/>
      <c r="M547" s="22"/>
      <c r="N547" s="26"/>
      <c r="O547" s="26"/>
      <c r="P547" s="26"/>
      <c r="Q547" s="26"/>
      <c r="R547" s="26"/>
      <c r="S547" s="26"/>
      <c r="T547" s="26"/>
      <c r="U547" s="26"/>
      <c r="V547" s="26"/>
      <c r="W547" s="26"/>
      <c r="X547" s="26"/>
      <c r="Y547" s="26"/>
      <c r="Z547" s="26"/>
    </row>
    <row r="548" spans="1:26" ht="16.5" customHeight="1" x14ac:dyDescent="0.3">
      <c r="A548" s="21"/>
      <c r="B548" s="21"/>
      <c r="C548" s="22"/>
      <c r="D548" s="22"/>
      <c r="E548" s="21"/>
      <c r="F548" s="23"/>
      <c r="G548" s="24"/>
      <c r="H548" s="21"/>
      <c r="I548" s="25"/>
      <c r="J548" s="22"/>
      <c r="K548" s="21"/>
      <c r="L548" s="22"/>
      <c r="M548" s="22"/>
      <c r="N548" s="26"/>
      <c r="O548" s="26"/>
      <c r="P548" s="26"/>
      <c r="Q548" s="26"/>
      <c r="R548" s="26"/>
      <c r="S548" s="26"/>
      <c r="T548" s="26"/>
      <c r="U548" s="26"/>
      <c r="V548" s="26"/>
      <c r="W548" s="26"/>
      <c r="X548" s="26"/>
      <c r="Y548" s="26"/>
      <c r="Z548" s="26"/>
    </row>
    <row r="549" spans="1:26" ht="16.5" customHeight="1" x14ac:dyDescent="0.3">
      <c r="A549" s="21"/>
      <c r="B549" s="21"/>
      <c r="C549" s="22"/>
      <c r="D549" s="22"/>
      <c r="E549" s="21"/>
      <c r="F549" s="23"/>
      <c r="G549" s="24"/>
      <c r="H549" s="21"/>
      <c r="I549" s="25"/>
      <c r="J549" s="22"/>
      <c r="K549" s="21"/>
      <c r="L549" s="22"/>
      <c r="M549" s="22"/>
      <c r="N549" s="26"/>
      <c r="O549" s="26"/>
      <c r="P549" s="26"/>
      <c r="Q549" s="26"/>
      <c r="R549" s="26"/>
      <c r="S549" s="26"/>
      <c r="T549" s="26"/>
      <c r="U549" s="26"/>
      <c r="V549" s="26"/>
      <c r="W549" s="26"/>
      <c r="X549" s="26"/>
      <c r="Y549" s="26"/>
      <c r="Z549" s="26"/>
    </row>
    <row r="550" spans="1:26" ht="16.5" customHeight="1" x14ac:dyDescent="0.3">
      <c r="A550" s="21"/>
      <c r="B550" s="21"/>
      <c r="C550" s="22"/>
      <c r="D550" s="22"/>
      <c r="E550" s="21"/>
      <c r="F550" s="23"/>
      <c r="G550" s="24"/>
      <c r="H550" s="21"/>
      <c r="I550" s="25"/>
      <c r="J550" s="22"/>
      <c r="K550" s="21"/>
      <c r="L550" s="22"/>
      <c r="M550" s="22"/>
      <c r="N550" s="26"/>
      <c r="O550" s="26"/>
      <c r="P550" s="26"/>
      <c r="Q550" s="26"/>
      <c r="R550" s="26"/>
      <c r="S550" s="26"/>
      <c r="T550" s="26"/>
      <c r="U550" s="26"/>
      <c r="V550" s="26"/>
      <c r="W550" s="26"/>
      <c r="X550" s="26"/>
      <c r="Y550" s="26"/>
      <c r="Z550" s="26"/>
    </row>
    <row r="551" spans="1:26" ht="16.5" customHeight="1" x14ac:dyDescent="0.3">
      <c r="A551" s="21"/>
      <c r="B551" s="21"/>
      <c r="C551" s="22"/>
      <c r="D551" s="22"/>
      <c r="E551" s="21"/>
      <c r="F551" s="23"/>
      <c r="G551" s="24"/>
      <c r="H551" s="21"/>
      <c r="I551" s="25"/>
      <c r="J551" s="22"/>
      <c r="K551" s="21"/>
      <c r="L551" s="22"/>
      <c r="M551" s="22"/>
      <c r="N551" s="26"/>
      <c r="O551" s="26"/>
      <c r="P551" s="26"/>
      <c r="Q551" s="26"/>
      <c r="R551" s="26"/>
      <c r="S551" s="26"/>
      <c r="T551" s="26"/>
      <c r="U551" s="26"/>
      <c r="V551" s="26"/>
      <c r="W551" s="26"/>
      <c r="X551" s="26"/>
      <c r="Y551" s="26"/>
      <c r="Z551" s="26"/>
    </row>
    <row r="552" spans="1:26" ht="16.5" customHeight="1" x14ac:dyDescent="0.3">
      <c r="A552" s="21"/>
      <c r="B552" s="21"/>
      <c r="C552" s="22"/>
      <c r="D552" s="22"/>
      <c r="E552" s="21"/>
      <c r="F552" s="23"/>
      <c r="G552" s="24"/>
      <c r="H552" s="21"/>
      <c r="I552" s="25"/>
      <c r="J552" s="22"/>
      <c r="K552" s="21"/>
      <c r="L552" s="22"/>
      <c r="M552" s="22"/>
      <c r="N552" s="26"/>
      <c r="O552" s="26"/>
      <c r="P552" s="26"/>
      <c r="Q552" s="26"/>
      <c r="R552" s="26"/>
      <c r="S552" s="26"/>
      <c r="T552" s="26"/>
      <c r="U552" s="26"/>
      <c r="V552" s="26"/>
      <c r="W552" s="26"/>
      <c r="X552" s="26"/>
      <c r="Y552" s="26"/>
      <c r="Z552" s="26"/>
    </row>
    <row r="553" spans="1:26" ht="16.5" customHeight="1" x14ac:dyDescent="0.3">
      <c r="A553" s="21"/>
      <c r="B553" s="21"/>
      <c r="C553" s="22"/>
      <c r="D553" s="22"/>
      <c r="E553" s="21"/>
      <c r="F553" s="23"/>
      <c r="G553" s="24"/>
      <c r="H553" s="21"/>
      <c r="I553" s="25"/>
      <c r="J553" s="22"/>
      <c r="K553" s="21"/>
      <c r="L553" s="22"/>
      <c r="M553" s="22"/>
      <c r="N553" s="26"/>
      <c r="O553" s="26"/>
      <c r="P553" s="26"/>
      <c r="Q553" s="26"/>
      <c r="R553" s="26"/>
      <c r="S553" s="26"/>
      <c r="T553" s="26"/>
      <c r="U553" s="26"/>
      <c r="V553" s="26"/>
      <c r="W553" s="26"/>
      <c r="X553" s="26"/>
      <c r="Y553" s="26"/>
      <c r="Z553" s="26"/>
    </row>
    <row r="554" spans="1:26" ht="16.5" customHeight="1" x14ac:dyDescent="0.3">
      <c r="A554" s="21"/>
      <c r="B554" s="21"/>
      <c r="C554" s="22"/>
      <c r="D554" s="22"/>
      <c r="E554" s="21"/>
      <c r="F554" s="23"/>
      <c r="G554" s="24"/>
      <c r="H554" s="21"/>
      <c r="I554" s="25"/>
      <c r="J554" s="22"/>
      <c r="K554" s="21"/>
      <c r="L554" s="22"/>
      <c r="M554" s="22"/>
      <c r="N554" s="26"/>
      <c r="O554" s="26"/>
      <c r="P554" s="26"/>
      <c r="Q554" s="26"/>
      <c r="R554" s="26"/>
      <c r="S554" s="26"/>
      <c r="T554" s="26"/>
      <c r="U554" s="26"/>
      <c r="V554" s="26"/>
      <c r="W554" s="26"/>
      <c r="X554" s="26"/>
      <c r="Y554" s="26"/>
      <c r="Z554" s="26"/>
    </row>
    <row r="555" spans="1:26" ht="16.5" customHeight="1" x14ac:dyDescent="0.3">
      <c r="A555" s="21"/>
      <c r="B555" s="21"/>
      <c r="C555" s="22"/>
      <c r="D555" s="22"/>
      <c r="E555" s="21"/>
      <c r="F555" s="23"/>
      <c r="G555" s="24"/>
      <c r="H555" s="21"/>
      <c r="I555" s="25"/>
      <c r="J555" s="22"/>
      <c r="K555" s="21"/>
      <c r="L555" s="22"/>
      <c r="M555" s="22"/>
      <c r="N555" s="26"/>
      <c r="O555" s="26"/>
      <c r="P555" s="26"/>
      <c r="Q555" s="26"/>
      <c r="R555" s="26"/>
      <c r="S555" s="26"/>
      <c r="T555" s="26"/>
      <c r="U555" s="26"/>
      <c r="V555" s="26"/>
      <c r="W555" s="26"/>
      <c r="X555" s="26"/>
      <c r="Y555" s="26"/>
      <c r="Z555" s="26"/>
    </row>
    <row r="556" spans="1:26" ht="16.5" customHeight="1" x14ac:dyDescent="0.3">
      <c r="A556" s="21"/>
      <c r="B556" s="21"/>
      <c r="C556" s="22"/>
      <c r="D556" s="22"/>
      <c r="E556" s="21"/>
      <c r="F556" s="23"/>
      <c r="G556" s="24"/>
      <c r="H556" s="21"/>
      <c r="I556" s="25"/>
      <c r="J556" s="22"/>
      <c r="K556" s="21"/>
      <c r="L556" s="22"/>
      <c r="M556" s="22"/>
      <c r="N556" s="26"/>
      <c r="O556" s="26"/>
      <c r="P556" s="26"/>
      <c r="Q556" s="26"/>
      <c r="R556" s="26"/>
      <c r="S556" s="26"/>
      <c r="T556" s="26"/>
      <c r="U556" s="26"/>
      <c r="V556" s="26"/>
      <c r="W556" s="26"/>
      <c r="X556" s="26"/>
      <c r="Y556" s="26"/>
      <c r="Z556" s="26"/>
    </row>
    <row r="557" spans="1:26" ht="16.5" customHeight="1" x14ac:dyDescent="0.3">
      <c r="A557" s="21"/>
      <c r="B557" s="21"/>
      <c r="C557" s="22"/>
      <c r="D557" s="22"/>
      <c r="E557" s="21"/>
      <c r="F557" s="23"/>
      <c r="G557" s="24"/>
      <c r="H557" s="21"/>
      <c r="I557" s="25"/>
      <c r="J557" s="22"/>
      <c r="K557" s="21"/>
      <c r="L557" s="22"/>
      <c r="M557" s="22"/>
      <c r="N557" s="26"/>
      <c r="O557" s="26"/>
      <c r="P557" s="26"/>
      <c r="Q557" s="26"/>
      <c r="R557" s="26"/>
      <c r="S557" s="26"/>
      <c r="T557" s="26"/>
      <c r="U557" s="26"/>
      <c r="V557" s="26"/>
      <c r="W557" s="26"/>
      <c r="X557" s="26"/>
      <c r="Y557" s="26"/>
      <c r="Z557" s="26"/>
    </row>
    <row r="558" spans="1:26" ht="16.5" customHeight="1" x14ac:dyDescent="0.3">
      <c r="A558" s="21"/>
      <c r="B558" s="21"/>
      <c r="C558" s="22"/>
      <c r="D558" s="22"/>
      <c r="E558" s="21"/>
      <c r="F558" s="23"/>
      <c r="G558" s="24"/>
      <c r="H558" s="21"/>
      <c r="I558" s="25"/>
      <c r="J558" s="22"/>
      <c r="K558" s="21"/>
      <c r="L558" s="22"/>
      <c r="M558" s="22"/>
      <c r="N558" s="26"/>
      <c r="O558" s="26"/>
      <c r="P558" s="26"/>
      <c r="Q558" s="26"/>
      <c r="R558" s="26"/>
      <c r="S558" s="26"/>
      <c r="T558" s="26"/>
      <c r="U558" s="26"/>
      <c r="V558" s="26"/>
      <c r="W558" s="26"/>
      <c r="X558" s="26"/>
      <c r="Y558" s="26"/>
      <c r="Z558" s="26"/>
    </row>
    <row r="559" spans="1:26" ht="16.5" customHeight="1" x14ac:dyDescent="0.3">
      <c r="A559" s="21"/>
      <c r="B559" s="21"/>
      <c r="C559" s="22"/>
      <c r="D559" s="22"/>
      <c r="E559" s="21"/>
      <c r="F559" s="23"/>
      <c r="G559" s="24"/>
      <c r="H559" s="21"/>
      <c r="I559" s="25"/>
      <c r="J559" s="22"/>
      <c r="K559" s="21"/>
      <c r="L559" s="22"/>
      <c r="M559" s="22"/>
      <c r="N559" s="26"/>
      <c r="O559" s="26"/>
      <c r="P559" s="26"/>
      <c r="Q559" s="26"/>
      <c r="R559" s="26"/>
      <c r="S559" s="26"/>
      <c r="T559" s="26"/>
      <c r="U559" s="26"/>
      <c r="V559" s="26"/>
      <c r="W559" s="26"/>
      <c r="X559" s="26"/>
      <c r="Y559" s="26"/>
      <c r="Z559" s="26"/>
    </row>
    <row r="560" spans="1:26" ht="16.5" customHeight="1" x14ac:dyDescent="0.3">
      <c r="A560" s="21"/>
      <c r="B560" s="21"/>
      <c r="C560" s="22"/>
      <c r="D560" s="22"/>
      <c r="E560" s="21"/>
      <c r="F560" s="23"/>
      <c r="G560" s="24"/>
      <c r="H560" s="21"/>
      <c r="I560" s="25"/>
      <c r="J560" s="22"/>
      <c r="K560" s="21"/>
      <c r="L560" s="22"/>
      <c r="M560" s="22"/>
      <c r="N560" s="26"/>
      <c r="O560" s="26"/>
      <c r="P560" s="26"/>
      <c r="Q560" s="26"/>
      <c r="R560" s="26"/>
      <c r="S560" s="26"/>
      <c r="T560" s="26"/>
      <c r="U560" s="26"/>
      <c r="V560" s="26"/>
      <c r="W560" s="26"/>
      <c r="X560" s="26"/>
      <c r="Y560" s="26"/>
      <c r="Z560" s="26"/>
    </row>
    <row r="561" spans="1:26" ht="16.5" customHeight="1" x14ac:dyDescent="0.3">
      <c r="A561" s="21"/>
      <c r="B561" s="21"/>
      <c r="C561" s="22"/>
      <c r="D561" s="22"/>
      <c r="E561" s="21"/>
      <c r="F561" s="23"/>
      <c r="G561" s="24"/>
      <c r="H561" s="21"/>
      <c r="I561" s="25"/>
      <c r="J561" s="22"/>
      <c r="K561" s="21"/>
      <c r="L561" s="22"/>
      <c r="M561" s="22"/>
      <c r="N561" s="26"/>
      <c r="O561" s="26"/>
      <c r="P561" s="26"/>
      <c r="Q561" s="26"/>
      <c r="R561" s="26"/>
      <c r="S561" s="26"/>
      <c r="T561" s="26"/>
      <c r="U561" s="26"/>
      <c r="V561" s="26"/>
      <c r="W561" s="26"/>
      <c r="X561" s="26"/>
      <c r="Y561" s="26"/>
      <c r="Z561" s="26"/>
    </row>
    <row r="562" spans="1:26" ht="16.5" customHeight="1" x14ac:dyDescent="0.3">
      <c r="A562" s="21"/>
      <c r="B562" s="21"/>
      <c r="C562" s="22"/>
      <c r="D562" s="22"/>
      <c r="E562" s="21"/>
      <c r="F562" s="23"/>
      <c r="G562" s="24"/>
      <c r="H562" s="21"/>
      <c r="I562" s="25"/>
      <c r="J562" s="22"/>
      <c r="K562" s="21"/>
      <c r="L562" s="22"/>
      <c r="M562" s="22"/>
      <c r="N562" s="26"/>
      <c r="O562" s="26"/>
      <c r="P562" s="26"/>
      <c r="Q562" s="26"/>
      <c r="R562" s="26"/>
      <c r="S562" s="26"/>
      <c r="T562" s="26"/>
      <c r="U562" s="26"/>
      <c r="V562" s="26"/>
      <c r="W562" s="26"/>
      <c r="X562" s="26"/>
      <c r="Y562" s="26"/>
      <c r="Z562" s="26"/>
    </row>
    <row r="563" spans="1:26" ht="16.5" customHeight="1" x14ac:dyDescent="0.3">
      <c r="A563" s="21"/>
      <c r="B563" s="21"/>
      <c r="C563" s="22"/>
      <c r="D563" s="22"/>
      <c r="E563" s="21"/>
      <c r="F563" s="23"/>
      <c r="G563" s="24"/>
      <c r="H563" s="21"/>
      <c r="I563" s="25"/>
      <c r="J563" s="22"/>
      <c r="K563" s="21"/>
      <c r="L563" s="22"/>
      <c r="M563" s="22"/>
      <c r="N563" s="26"/>
      <c r="O563" s="26"/>
      <c r="P563" s="26"/>
      <c r="Q563" s="26"/>
      <c r="R563" s="26"/>
      <c r="S563" s="26"/>
      <c r="T563" s="26"/>
      <c r="U563" s="26"/>
      <c r="V563" s="26"/>
      <c r="W563" s="26"/>
      <c r="X563" s="26"/>
      <c r="Y563" s="26"/>
      <c r="Z563" s="26"/>
    </row>
    <row r="564" spans="1:26" ht="16.5" customHeight="1" x14ac:dyDescent="0.3">
      <c r="A564" s="21"/>
      <c r="B564" s="21"/>
      <c r="C564" s="22"/>
      <c r="D564" s="22"/>
      <c r="E564" s="21"/>
      <c r="F564" s="23"/>
      <c r="G564" s="24"/>
      <c r="H564" s="21"/>
      <c r="I564" s="25"/>
      <c r="J564" s="22"/>
      <c r="K564" s="21"/>
      <c r="L564" s="22"/>
      <c r="M564" s="22"/>
      <c r="N564" s="26"/>
      <c r="O564" s="26"/>
      <c r="P564" s="26"/>
      <c r="Q564" s="26"/>
      <c r="R564" s="26"/>
      <c r="S564" s="26"/>
      <c r="T564" s="26"/>
      <c r="U564" s="26"/>
      <c r="V564" s="26"/>
      <c r="W564" s="26"/>
      <c r="X564" s="26"/>
      <c r="Y564" s="26"/>
      <c r="Z564" s="26"/>
    </row>
    <row r="565" spans="1:26" ht="16.5" customHeight="1" x14ac:dyDescent="0.3">
      <c r="A565" s="21"/>
      <c r="B565" s="21"/>
      <c r="C565" s="22"/>
      <c r="D565" s="22"/>
      <c r="E565" s="21"/>
      <c r="F565" s="23"/>
      <c r="G565" s="24"/>
      <c r="H565" s="21"/>
      <c r="I565" s="25"/>
      <c r="J565" s="22"/>
      <c r="K565" s="21"/>
      <c r="L565" s="22"/>
      <c r="M565" s="22"/>
      <c r="N565" s="26"/>
      <c r="O565" s="26"/>
      <c r="P565" s="26"/>
      <c r="Q565" s="26"/>
      <c r="R565" s="26"/>
      <c r="S565" s="26"/>
      <c r="T565" s="26"/>
      <c r="U565" s="26"/>
      <c r="V565" s="26"/>
      <c r="W565" s="26"/>
      <c r="X565" s="26"/>
      <c r="Y565" s="26"/>
      <c r="Z565" s="26"/>
    </row>
    <row r="566" spans="1:26" ht="16.5" customHeight="1" x14ac:dyDescent="0.3">
      <c r="A566" s="21"/>
      <c r="B566" s="21"/>
      <c r="C566" s="22"/>
      <c r="D566" s="22"/>
      <c r="E566" s="21"/>
      <c r="F566" s="23"/>
      <c r="G566" s="24"/>
      <c r="H566" s="21"/>
      <c r="I566" s="25"/>
      <c r="J566" s="22"/>
      <c r="K566" s="21"/>
      <c r="L566" s="22"/>
      <c r="M566" s="22"/>
      <c r="N566" s="26"/>
      <c r="O566" s="26"/>
      <c r="P566" s="26"/>
      <c r="Q566" s="26"/>
      <c r="R566" s="26"/>
      <c r="S566" s="26"/>
      <c r="T566" s="26"/>
      <c r="U566" s="26"/>
      <c r="V566" s="26"/>
      <c r="W566" s="26"/>
      <c r="X566" s="26"/>
      <c r="Y566" s="26"/>
      <c r="Z566" s="26"/>
    </row>
    <row r="567" spans="1:26" ht="16.5" customHeight="1" x14ac:dyDescent="0.3">
      <c r="A567" s="21"/>
      <c r="B567" s="21"/>
      <c r="C567" s="22"/>
      <c r="D567" s="22"/>
      <c r="E567" s="21"/>
      <c r="F567" s="23"/>
      <c r="G567" s="24"/>
      <c r="H567" s="21"/>
      <c r="I567" s="25"/>
      <c r="J567" s="22"/>
      <c r="K567" s="21"/>
      <c r="L567" s="22"/>
      <c r="M567" s="22"/>
      <c r="N567" s="26"/>
      <c r="O567" s="26"/>
      <c r="P567" s="26"/>
      <c r="Q567" s="26"/>
      <c r="R567" s="26"/>
      <c r="S567" s="26"/>
      <c r="T567" s="26"/>
      <c r="U567" s="26"/>
      <c r="V567" s="26"/>
      <c r="W567" s="26"/>
      <c r="X567" s="26"/>
      <c r="Y567" s="26"/>
      <c r="Z567" s="26"/>
    </row>
    <row r="568" spans="1:26" ht="16.5" customHeight="1" x14ac:dyDescent="0.3">
      <c r="A568" s="21"/>
      <c r="B568" s="21"/>
      <c r="C568" s="22"/>
      <c r="D568" s="22"/>
      <c r="E568" s="21"/>
      <c r="F568" s="23"/>
      <c r="G568" s="24"/>
      <c r="H568" s="21"/>
      <c r="I568" s="25"/>
      <c r="J568" s="22"/>
      <c r="K568" s="21"/>
      <c r="L568" s="22"/>
      <c r="M568" s="22"/>
      <c r="N568" s="26"/>
      <c r="O568" s="26"/>
      <c r="P568" s="26"/>
      <c r="Q568" s="26"/>
      <c r="R568" s="26"/>
      <c r="S568" s="26"/>
      <c r="T568" s="26"/>
      <c r="U568" s="26"/>
      <c r="V568" s="26"/>
      <c r="W568" s="26"/>
      <c r="X568" s="26"/>
      <c r="Y568" s="26"/>
      <c r="Z568" s="26"/>
    </row>
    <row r="569" spans="1:26" ht="16.5" customHeight="1" x14ac:dyDescent="0.3">
      <c r="A569" s="21"/>
      <c r="B569" s="21"/>
      <c r="C569" s="22"/>
      <c r="D569" s="22"/>
      <c r="E569" s="21"/>
      <c r="F569" s="23"/>
      <c r="G569" s="24"/>
      <c r="H569" s="21"/>
      <c r="I569" s="25"/>
      <c r="J569" s="22"/>
      <c r="K569" s="21"/>
      <c r="L569" s="22"/>
      <c r="M569" s="22"/>
      <c r="N569" s="26"/>
      <c r="O569" s="26"/>
      <c r="P569" s="26"/>
      <c r="Q569" s="26"/>
      <c r="R569" s="26"/>
      <c r="S569" s="26"/>
      <c r="T569" s="26"/>
      <c r="U569" s="26"/>
      <c r="V569" s="26"/>
      <c r="W569" s="26"/>
      <c r="X569" s="26"/>
      <c r="Y569" s="26"/>
      <c r="Z569" s="26"/>
    </row>
    <row r="570" spans="1:26" ht="16.5" customHeight="1" x14ac:dyDescent="0.3">
      <c r="A570" s="21"/>
      <c r="B570" s="21"/>
      <c r="C570" s="22"/>
      <c r="D570" s="22"/>
      <c r="E570" s="21"/>
      <c r="F570" s="23"/>
      <c r="G570" s="24"/>
      <c r="H570" s="21"/>
      <c r="I570" s="25"/>
      <c r="J570" s="22"/>
      <c r="K570" s="21"/>
      <c r="L570" s="22"/>
      <c r="M570" s="22"/>
      <c r="N570" s="26"/>
      <c r="O570" s="26"/>
      <c r="P570" s="26"/>
      <c r="Q570" s="26"/>
      <c r="R570" s="26"/>
      <c r="S570" s="26"/>
      <c r="T570" s="26"/>
      <c r="U570" s="26"/>
      <c r="V570" s="26"/>
      <c r="W570" s="26"/>
      <c r="X570" s="26"/>
      <c r="Y570" s="26"/>
      <c r="Z570" s="26"/>
    </row>
    <row r="571" spans="1:26" ht="16.5" customHeight="1" x14ac:dyDescent="0.3">
      <c r="A571" s="21"/>
      <c r="B571" s="21"/>
      <c r="C571" s="22"/>
      <c r="D571" s="22"/>
      <c r="E571" s="21"/>
      <c r="F571" s="23"/>
      <c r="G571" s="24"/>
      <c r="H571" s="21"/>
      <c r="I571" s="25"/>
      <c r="J571" s="22"/>
      <c r="K571" s="21"/>
      <c r="L571" s="22"/>
      <c r="M571" s="22"/>
      <c r="N571" s="26"/>
      <c r="O571" s="26"/>
      <c r="P571" s="26"/>
      <c r="Q571" s="26"/>
      <c r="R571" s="26"/>
      <c r="S571" s="26"/>
      <c r="T571" s="26"/>
      <c r="U571" s="26"/>
      <c r="V571" s="26"/>
      <c r="W571" s="26"/>
      <c r="X571" s="26"/>
      <c r="Y571" s="26"/>
      <c r="Z571" s="26"/>
    </row>
    <row r="572" spans="1:26" ht="16.5" customHeight="1" x14ac:dyDescent="0.3">
      <c r="A572" s="21"/>
      <c r="B572" s="21"/>
      <c r="C572" s="22"/>
      <c r="D572" s="22"/>
      <c r="E572" s="21"/>
      <c r="F572" s="23"/>
      <c r="G572" s="24"/>
      <c r="H572" s="21"/>
      <c r="I572" s="25"/>
      <c r="J572" s="22"/>
      <c r="K572" s="21"/>
      <c r="L572" s="22"/>
      <c r="M572" s="22"/>
      <c r="N572" s="26"/>
      <c r="O572" s="26"/>
      <c r="P572" s="26"/>
      <c r="Q572" s="26"/>
      <c r="R572" s="26"/>
      <c r="S572" s="26"/>
      <c r="T572" s="26"/>
      <c r="U572" s="26"/>
      <c r="V572" s="26"/>
      <c r="W572" s="26"/>
      <c r="X572" s="26"/>
      <c r="Y572" s="26"/>
      <c r="Z572" s="26"/>
    </row>
    <row r="573" spans="1:26" ht="16.5" customHeight="1" x14ac:dyDescent="0.3">
      <c r="A573" s="21"/>
      <c r="B573" s="21"/>
      <c r="C573" s="22"/>
      <c r="D573" s="22"/>
      <c r="E573" s="21"/>
      <c r="F573" s="23"/>
      <c r="G573" s="24"/>
      <c r="H573" s="21"/>
      <c r="I573" s="25"/>
      <c r="J573" s="22"/>
      <c r="K573" s="21"/>
      <c r="L573" s="22"/>
      <c r="M573" s="22"/>
      <c r="N573" s="26"/>
      <c r="O573" s="26"/>
      <c r="P573" s="26"/>
      <c r="Q573" s="26"/>
      <c r="R573" s="26"/>
      <c r="S573" s="26"/>
      <c r="T573" s="26"/>
      <c r="U573" s="26"/>
      <c r="V573" s="26"/>
      <c r="W573" s="26"/>
      <c r="X573" s="26"/>
      <c r="Y573" s="26"/>
      <c r="Z573" s="26"/>
    </row>
    <row r="574" spans="1:26" ht="16.5" customHeight="1" x14ac:dyDescent="0.3">
      <c r="A574" s="21"/>
      <c r="B574" s="21"/>
      <c r="C574" s="22"/>
      <c r="D574" s="22"/>
      <c r="E574" s="21"/>
      <c r="F574" s="23"/>
      <c r="G574" s="24"/>
      <c r="H574" s="21"/>
      <c r="I574" s="25"/>
      <c r="J574" s="22"/>
      <c r="K574" s="21"/>
      <c r="L574" s="22"/>
      <c r="M574" s="22"/>
      <c r="N574" s="26"/>
      <c r="O574" s="26"/>
      <c r="P574" s="26"/>
      <c r="Q574" s="26"/>
      <c r="R574" s="26"/>
      <c r="S574" s="26"/>
      <c r="T574" s="26"/>
      <c r="U574" s="26"/>
      <c r="V574" s="26"/>
      <c r="W574" s="26"/>
      <c r="X574" s="26"/>
      <c r="Y574" s="26"/>
      <c r="Z574" s="26"/>
    </row>
    <row r="575" spans="1:26" ht="16.5" customHeight="1" x14ac:dyDescent="0.3">
      <c r="A575" s="21"/>
      <c r="B575" s="21"/>
      <c r="C575" s="22"/>
      <c r="D575" s="22"/>
      <c r="E575" s="21"/>
      <c r="F575" s="23"/>
      <c r="G575" s="24"/>
      <c r="H575" s="21"/>
      <c r="I575" s="25"/>
      <c r="J575" s="22"/>
      <c r="K575" s="21"/>
      <c r="L575" s="22"/>
      <c r="M575" s="22"/>
      <c r="N575" s="26"/>
      <c r="O575" s="26"/>
      <c r="P575" s="26"/>
      <c r="Q575" s="26"/>
      <c r="R575" s="26"/>
      <c r="S575" s="26"/>
      <c r="T575" s="26"/>
      <c r="U575" s="26"/>
      <c r="V575" s="26"/>
      <c r="W575" s="26"/>
      <c r="X575" s="26"/>
      <c r="Y575" s="26"/>
      <c r="Z575" s="26"/>
    </row>
    <row r="576" spans="1:26" ht="16.5" customHeight="1" x14ac:dyDescent="0.3">
      <c r="A576" s="21"/>
      <c r="B576" s="21"/>
      <c r="C576" s="22"/>
      <c r="D576" s="22"/>
      <c r="E576" s="21"/>
      <c r="F576" s="23"/>
      <c r="G576" s="24"/>
      <c r="H576" s="21"/>
      <c r="I576" s="25"/>
      <c r="J576" s="22"/>
      <c r="K576" s="21"/>
      <c r="L576" s="22"/>
      <c r="M576" s="22"/>
      <c r="N576" s="26"/>
      <c r="O576" s="26"/>
      <c r="P576" s="26"/>
      <c r="Q576" s="26"/>
      <c r="R576" s="26"/>
      <c r="S576" s="26"/>
      <c r="T576" s="26"/>
      <c r="U576" s="26"/>
      <c r="V576" s="26"/>
      <c r="W576" s="26"/>
      <c r="X576" s="26"/>
      <c r="Y576" s="26"/>
      <c r="Z576" s="26"/>
    </row>
    <row r="577" spans="1:26" ht="16.5" customHeight="1" x14ac:dyDescent="0.3">
      <c r="A577" s="21"/>
      <c r="B577" s="21"/>
      <c r="C577" s="22"/>
      <c r="D577" s="22"/>
      <c r="E577" s="21"/>
      <c r="F577" s="23"/>
      <c r="G577" s="24"/>
      <c r="H577" s="21"/>
      <c r="I577" s="25"/>
      <c r="J577" s="22"/>
      <c r="K577" s="21"/>
      <c r="L577" s="22"/>
      <c r="M577" s="22"/>
      <c r="N577" s="26"/>
      <c r="O577" s="26"/>
      <c r="P577" s="26"/>
      <c r="Q577" s="26"/>
      <c r="R577" s="26"/>
      <c r="S577" s="26"/>
      <c r="T577" s="26"/>
      <c r="U577" s="26"/>
      <c r="V577" s="26"/>
      <c r="W577" s="26"/>
      <c r="X577" s="26"/>
      <c r="Y577" s="26"/>
      <c r="Z577" s="26"/>
    </row>
    <row r="578" spans="1:26" ht="16.5" customHeight="1" x14ac:dyDescent="0.3">
      <c r="A578" s="21"/>
      <c r="B578" s="21"/>
      <c r="C578" s="22"/>
      <c r="D578" s="22"/>
      <c r="E578" s="21"/>
      <c r="F578" s="23"/>
      <c r="G578" s="24"/>
      <c r="H578" s="21"/>
      <c r="I578" s="25"/>
      <c r="J578" s="22"/>
      <c r="K578" s="21"/>
      <c r="L578" s="22"/>
      <c r="M578" s="22"/>
      <c r="N578" s="26"/>
      <c r="O578" s="26"/>
      <c r="P578" s="26"/>
      <c r="Q578" s="26"/>
      <c r="R578" s="26"/>
      <c r="S578" s="26"/>
      <c r="T578" s="26"/>
      <c r="U578" s="26"/>
      <c r="V578" s="26"/>
      <c r="W578" s="26"/>
      <c r="X578" s="26"/>
      <c r="Y578" s="26"/>
      <c r="Z578" s="26"/>
    </row>
    <row r="579" spans="1:26" ht="16.5" customHeight="1" x14ac:dyDescent="0.3">
      <c r="A579" s="21"/>
      <c r="B579" s="21"/>
      <c r="C579" s="22"/>
      <c r="D579" s="22"/>
      <c r="E579" s="21"/>
      <c r="F579" s="23"/>
      <c r="G579" s="24"/>
      <c r="H579" s="21"/>
      <c r="I579" s="25"/>
      <c r="J579" s="22"/>
      <c r="K579" s="21"/>
      <c r="L579" s="22"/>
      <c r="M579" s="22"/>
      <c r="N579" s="26"/>
      <c r="O579" s="26"/>
      <c r="P579" s="26"/>
      <c r="Q579" s="26"/>
      <c r="R579" s="26"/>
      <c r="S579" s="26"/>
      <c r="T579" s="26"/>
      <c r="U579" s="26"/>
      <c r="V579" s="26"/>
      <c r="W579" s="26"/>
      <c r="X579" s="26"/>
      <c r="Y579" s="26"/>
      <c r="Z579" s="26"/>
    </row>
    <row r="580" spans="1:26" ht="16.5" customHeight="1" x14ac:dyDescent="0.3">
      <c r="A580" s="21"/>
      <c r="B580" s="21"/>
      <c r="C580" s="22"/>
      <c r="D580" s="22"/>
      <c r="E580" s="21"/>
      <c r="F580" s="23"/>
      <c r="G580" s="24"/>
      <c r="H580" s="21"/>
      <c r="I580" s="25"/>
      <c r="J580" s="22"/>
      <c r="K580" s="21"/>
      <c r="L580" s="22"/>
      <c r="M580" s="22"/>
      <c r="N580" s="26"/>
      <c r="O580" s="26"/>
      <c r="P580" s="26"/>
      <c r="Q580" s="26"/>
      <c r="R580" s="26"/>
      <c r="S580" s="26"/>
      <c r="T580" s="26"/>
      <c r="U580" s="26"/>
      <c r="V580" s="26"/>
      <c r="W580" s="26"/>
      <c r="X580" s="26"/>
      <c r="Y580" s="26"/>
      <c r="Z580" s="26"/>
    </row>
    <row r="581" spans="1:26" ht="16.5" customHeight="1" x14ac:dyDescent="0.3">
      <c r="A581" s="21"/>
      <c r="B581" s="21"/>
      <c r="C581" s="22"/>
      <c r="D581" s="22"/>
      <c r="E581" s="21"/>
      <c r="F581" s="23"/>
      <c r="G581" s="24"/>
      <c r="H581" s="21"/>
      <c r="I581" s="25"/>
      <c r="J581" s="22"/>
      <c r="K581" s="21"/>
      <c r="L581" s="22"/>
      <c r="M581" s="22"/>
      <c r="N581" s="26"/>
      <c r="O581" s="26"/>
      <c r="P581" s="26"/>
      <c r="Q581" s="26"/>
      <c r="R581" s="26"/>
      <c r="S581" s="26"/>
      <c r="T581" s="26"/>
      <c r="U581" s="26"/>
      <c r="V581" s="26"/>
      <c r="W581" s="26"/>
      <c r="X581" s="26"/>
      <c r="Y581" s="26"/>
      <c r="Z581" s="26"/>
    </row>
    <row r="582" spans="1:26" ht="16.5" customHeight="1" x14ac:dyDescent="0.3">
      <c r="A582" s="21"/>
      <c r="B582" s="21"/>
      <c r="C582" s="22"/>
      <c r="D582" s="22"/>
      <c r="E582" s="21"/>
      <c r="F582" s="23"/>
      <c r="G582" s="24"/>
      <c r="H582" s="21"/>
      <c r="I582" s="25"/>
      <c r="J582" s="22"/>
      <c r="K582" s="21"/>
      <c r="L582" s="22"/>
      <c r="M582" s="22"/>
      <c r="N582" s="26"/>
      <c r="O582" s="26"/>
      <c r="P582" s="26"/>
      <c r="Q582" s="26"/>
      <c r="R582" s="26"/>
      <c r="S582" s="26"/>
      <c r="T582" s="26"/>
      <c r="U582" s="26"/>
      <c r="V582" s="26"/>
      <c r="W582" s="26"/>
      <c r="X582" s="26"/>
      <c r="Y582" s="26"/>
      <c r="Z582" s="26"/>
    </row>
    <row r="583" spans="1:26" ht="16.5" customHeight="1" x14ac:dyDescent="0.3">
      <c r="A583" s="21"/>
      <c r="B583" s="21"/>
      <c r="C583" s="22"/>
      <c r="D583" s="22"/>
      <c r="E583" s="21"/>
      <c r="F583" s="23"/>
      <c r="G583" s="24"/>
      <c r="H583" s="21"/>
      <c r="I583" s="25"/>
      <c r="J583" s="22"/>
      <c r="K583" s="21"/>
      <c r="L583" s="22"/>
      <c r="M583" s="22"/>
      <c r="N583" s="26"/>
      <c r="O583" s="26"/>
      <c r="P583" s="26"/>
      <c r="Q583" s="26"/>
      <c r="R583" s="26"/>
      <c r="S583" s="26"/>
      <c r="T583" s="26"/>
      <c r="U583" s="26"/>
      <c r="V583" s="26"/>
      <c r="W583" s="26"/>
      <c r="X583" s="26"/>
      <c r="Y583" s="26"/>
      <c r="Z583" s="26"/>
    </row>
    <row r="584" spans="1:26" ht="16.5" customHeight="1" x14ac:dyDescent="0.3">
      <c r="A584" s="21"/>
      <c r="B584" s="21"/>
      <c r="C584" s="22"/>
      <c r="D584" s="22"/>
      <c r="E584" s="21"/>
      <c r="F584" s="23"/>
      <c r="G584" s="24"/>
      <c r="H584" s="21"/>
      <c r="I584" s="25"/>
      <c r="J584" s="22"/>
      <c r="K584" s="21"/>
      <c r="L584" s="22"/>
      <c r="M584" s="22"/>
      <c r="N584" s="26"/>
      <c r="O584" s="26"/>
      <c r="P584" s="26"/>
      <c r="Q584" s="26"/>
      <c r="R584" s="26"/>
      <c r="S584" s="26"/>
      <c r="T584" s="26"/>
      <c r="U584" s="26"/>
      <c r="V584" s="26"/>
      <c r="W584" s="26"/>
      <c r="X584" s="26"/>
      <c r="Y584" s="26"/>
      <c r="Z584" s="26"/>
    </row>
    <row r="585" spans="1:26" ht="16.5" customHeight="1" x14ac:dyDescent="0.3">
      <c r="A585" s="21"/>
      <c r="B585" s="21"/>
      <c r="C585" s="22"/>
      <c r="D585" s="22"/>
      <c r="E585" s="21"/>
      <c r="F585" s="23"/>
      <c r="G585" s="24"/>
      <c r="H585" s="21"/>
      <c r="I585" s="25"/>
      <c r="J585" s="22"/>
      <c r="K585" s="21"/>
      <c r="L585" s="22"/>
      <c r="M585" s="22"/>
      <c r="N585" s="26"/>
      <c r="O585" s="26"/>
      <c r="P585" s="26"/>
      <c r="Q585" s="26"/>
      <c r="R585" s="26"/>
      <c r="S585" s="26"/>
      <c r="T585" s="26"/>
      <c r="U585" s="26"/>
      <c r="V585" s="26"/>
      <c r="W585" s="26"/>
      <c r="X585" s="26"/>
      <c r="Y585" s="26"/>
      <c r="Z585" s="26"/>
    </row>
    <row r="586" spans="1:26" ht="16.5" customHeight="1" x14ac:dyDescent="0.3">
      <c r="A586" s="21"/>
      <c r="B586" s="21"/>
      <c r="C586" s="22"/>
      <c r="D586" s="22"/>
      <c r="E586" s="21"/>
      <c r="F586" s="23"/>
      <c r="G586" s="24"/>
      <c r="H586" s="21"/>
      <c r="I586" s="25"/>
      <c r="J586" s="22"/>
      <c r="K586" s="21"/>
      <c r="L586" s="22"/>
      <c r="M586" s="22"/>
      <c r="N586" s="26"/>
      <c r="O586" s="26"/>
      <c r="P586" s="26"/>
      <c r="Q586" s="26"/>
      <c r="R586" s="26"/>
      <c r="S586" s="26"/>
      <c r="T586" s="26"/>
      <c r="U586" s="26"/>
      <c r="V586" s="26"/>
      <c r="W586" s="26"/>
      <c r="X586" s="26"/>
      <c r="Y586" s="26"/>
      <c r="Z586" s="26"/>
    </row>
    <row r="587" spans="1:26" ht="16.5" customHeight="1" x14ac:dyDescent="0.3">
      <c r="A587" s="21"/>
      <c r="B587" s="21"/>
      <c r="C587" s="22"/>
      <c r="D587" s="22"/>
      <c r="E587" s="21"/>
      <c r="F587" s="23"/>
      <c r="G587" s="24"/>
      <c r="H587" s="21"/>
      <c r="I587" s="25"/>
      <c r="J587" s="22"/>
      <c r="K587" s="21"/>
      <c r="L587" s="22"/>
      <c r="M587" s="22"/>
      <c r="N587" s="26"/>
      <c r="O587" s="26"/>
      <c r="P587" s="26"/>
      <c r="Q587" s="26"/>
      <c r="R587" s="26"/>
      <c r="S587" s="26"/>
      <c r="T587" s="26"/>
      <c r="U587" s="26"/>
      <c r="V587" s="26"/>
      <c r="W587" s="26"/>
      <c r="X587" s="26"/>
      <c r="Y587" s="26"/>
      <c r="Z587" s="26"/>
    </row>
    <row r="588" spans="1:26" ht="16.5" customHeight="1" x14ac:dyDescent="0.3">
      <c r="A588" s="21"/>
      <c r="B588" s="21"/>
      <c r="C588" s="22"/>
      <c r="D588" s="22"/>
      <c r="E588" s="21"/>
      <c r="F588" s="23"/>
      <c r="G588" s="24"/>
      <c r="H588" s="21"/>
      <c r="I588" s="25"/>
      <c r="J588" s="22"/>
      <c r="K588" s="21"/>
      <c r="L588" s="22"/>
      <c r="M588" s="22"/>
      <c r="N588" s="26"/>
      <c r="O588" s="26"/>
      <c r="P588" s="26"/>
      <c r="Q588" s="26"/>
      <c r="R588" s="26"/>
      <c r="S588" s="26"/>
      <c r="T588" s="26"/>
      <c r="U588" s="26"/>
      <c r="V588" s="26"/>
      <c r="W588" s="26"/>
      <c r="X588" s="26"/>
      <c r="Y588" s="26"/>
      <c r="Z588" s="26"/>
    </row>
    <row r="589" spans="1:26" ht="16.5" customHeight="1" x14ac:dyDescent="0.3">
      <c r="A589" s="21"/>
      <c r="B589" s="21"/>
      <c r="C589" s="22"/>
      <c r="D589" s="22"/>
      <c r="E589" s="21"/>
      <c r="F589" s="23"/>
      <c r="G589" s="24"/>
      <c r="H589" s="21"/>
      <c r="I589" s="25"/>
      <c r="J589" s="22"/>
      <c r="K589" s="21"/>
      <c r="L589" s="22"/>
      <c r="M589" s="22"/>
      <c r="N589" s="26"/>
      <c r="O589" s="26"/>
      <c r="P589" s="26"/>
      <c r="Q589" s="26"/>
      <c r="R589" s="26"/>
      <c r="S589" s="26"/>
      <c r="T589" s="26"/>
      <c r="U589" s="26"/>
      <c r="V589" s="26"/>
      <c r="W589" s="26"/>
      <c r="X589" s="26"/>
      <c r="Y589" s="26"/>
      <c r="Z589" s="26"/>
    </row>
    <row r="590" spans="1:26" ht="16.5" customHeight="1" x14ac:dyDescent="0.3">
      <c r="A590" s="21"/>
      <c r="B590" s="21"/>
      <c r="C590" s="22"/>
      <c r="D590" s="22"/>
      <c r="E590" s="21"/>
      <c r="F590" s="23"/>
      <c r="G590" s="24"/>
      <c r="H590" s="21"/>
      <c r="I590" s="25"/>
      <c r="J590" s="22"/>
      <c r="K590" s="21"/>
      <c r="L590" s="22"/>
      <c r="M590" s="22"/>
      <c r="N590" s="26"/>
      <c r="O590" s="26"/>
      <c r="P590" s="26"/>
      <c r="Q590" s="26"/>
      <c r="R590" s="26"/>
      <c r="S590" s="26"/>
      <c r="T590" s="26"/>
      <c r="U590" s="26"/>
      <c r="V590" s="26"/>
      <c r="W590" s="26"/>
      <c r="X590" s="26"/>
      <c r="Y590" s="26"/>
      <c r="Z590" s="26"/>
    </row>
    <row r="591" spans="1:26" ht="16.5" customHeight="1" x14ac:dyDescent="0.3">
      <c r="A591" s="21"/>
      <c r="B591" s="21"/>
      <c r="C591" s="22"/>
      <c r="D591" s="22"/>
      <c r="E591" s="21"/>
      <c r="F591" s="23"/>
      <c r="G591" s="24"/>
      <c r="H591" s="21"/>
      <c r="I591" s="25"/>
      <c r="J591" s="22"/>
      <c r="K591" s="21"/>
      <c r="L591" s="22"/>
      <c r="M591" s="22"/>
      <c r="N591" s="26"/>
      <c r="O591" s="26"/>
      <c r="P591" s="26"/>
      <c r="Q591" s="26"/>
      <c r="R591" s="26"/>
      <c r="S591" s="26"/>
      <c r="T591" s="26"/>
      <c r="U591" s="26"/>
      <c r="V591" s="26"/>
      <c r="W591" s="26"/>
      <c r="X591" s="26"/>
      <c r="Y591" s="26"/>
      <c r="Z591" s="26"/>
    </row>
    <row r="592" spans="1:26" ht="16.5" customHeight="1" x14ac:dyDescent="0.3">
      <c r="A592" s="21"/>
      <c r="B592" s="21"/>
      <c r="C592" s="22"/>
      <c r="D592" s="22"/>
      <c r="E592" s="21"/>
      <c r="F592" s="23"/>
      <c r="G592" s="24"/>
      <c r="H592" s="21"/>
      <c r="I592" s="25"/>
      <c r="J592" s="22"/>
      <c r="K592" s="21"/>
      <c r="L592" s="22"/>
      <c r="M592" s="22"/>
      <c r="N592" s="26"/>
      <c r="O592" s="26"/>
      <c r="P592" s="26"/>
      <c r="Q592" s="26"/>
      <c r="R592" s="26"/>
      <c r="S592" s="26"/>
      <c r="T592" s="26"/>
      <c r="U592" s="26"/>
      <c r="V592" s="26"/>
      <c r="W592" s="26"/>
      <c r="X592" s="26"/>
      <c r="Y592" s="26"/>
      <c r="Z592" s="26"/>
    </row>
    <row r="593" spans="1:26" ht="16.5" customHeight="1" x14ac:dyDescent="0.3">
      <c r="A593" s="21"/>
      <c r="B593" s="21"/>
      <c r="C593" s="22"/>
      <c r="D593" s="22"/>
      <c r="E593" s="21"/>
      <c r="F593" s="23"/>
      <c r="G593" s="24"/>
      <c r="H593" s="21"/>
      <c r="I593" s="25"/>
      <c r="J593" s="22"/>
      <c r="K593" s="21"/>
      <c r="L593" s="22"/>
      <c r="M593" s="22"/>
      <c r="N593" s="26"/>
      <c r="O593" s="26"/>
      <c r="P593" s="26"/>
      <c r="Q593" s="26"/>
      <c r="R593" s="26"/>
      <c r="S593" s="26"/>
      <c r="T593" s="26"/>
      <c r="U593" s="26"/>
      <c r="V593" s="26"/>
      <c r="W593" s="26"/>
      <c r="X593" s="26"/>
      <c r="Y593" s="26"/>
      <c r="Z593" s="26"/>
    </row>
    <row r="594" spans="1:26" ht="16.5" customHeight="1" x14ac:dyDescent="0.3">
      <c r="A594" s="21"/>
      <c r="B594" s="21"/>
      <c r="C594" s="22"/>
      <c r="D594" s="22"/>
      <c r="E594" s="21"/>
      <c r="F594" s="23"/>
      <c r="G594" s="24"/>
      <c r="H594" s="21"/>
      <c r="I594" s="25"/>
      <c r="J594" s="22"/>
      <c r="K594" s="21"/>
      <c r="L594" s="22"/>
      <c r="M594" s="22"/>
      <c r="N594" s="26"/>
      <c r="O594" s="26"/>
      <c r="P594" s="26"/>
      <c r="Q594" s="26"/>
      <c r="R594" s="26"/>
      <c r="S594" s="26"/>
      <c r="T594" s="26"/>
      <c r="U594" s="26"/>
      <c r="V594" s="26"/>
      <c r="W594" s="26"/>
      <c r="X594" s="26"/>
      <c r="Y594" s="26"/>
      <c r="Z594" s="26"/>
    </row>
    <row r="595" spans="1:26" ht="16.5" customHeight="1" x14ac:dyDescent="0.3">
      <c r="A595" s="21"/>
      <c r="B595" s="21"/>
      <c r="C595" s="22"/>
      <c r="D595" s="22"/>
      <c r="E595" s="21"/>
      <c r="F595" s="23"/>
      <c r="G595" s="24"/>
      <c r="H595" s="21"/>
      <c r="I595" s="25"/>
      <c r="J595" s="22"/>
      <c r="K595" s="21"/>
      <c r="L595" s="22"/>
      <c r="M595" s="22"/>
      <c r="N595" s="26"/>
      <c r="O595" s="26"/>
      <c r="P595" s="26"/>
      <c r="Q595" s="26"/>
      <c r="R595" s="26"/>
      <c r="S595" s="26"/>
      <c r="T595" s="26"/>
      <c r="U595" s="26"/>
      <c r="V595" s="26"/>
      <c r="W595" s="26"/>
      <c r="X595" s="26"/>
      <c r="Y595" s="26"/>
      <c r="Z595" s="26"/>
    </row>
    <row r="596" spans="1:26" ht="16.5" customHeight="1" x14ac:dyDescent="0.3">
      <c r="A596" s="21"/>
      <c r="B596" s="21"/>
      <c r="C596" s="22"/>
      <c r="D596" s="22"/>
      <c r="E596" s="21"/>
      <c r="F596" s="23"/>
      <c r="G596" s="24"/>
      <c r="H596" s="21"/>
      <c r="I596" s="25"/>
      <c r="J596" s="22"/>
      <c r="K596" s="21"/>
      <c r="L596" s="22"/>
      <c r="M596" s="22"/>
      <c r="N596" s="26"/>
      <c r="O596" s="26"/>
      <c r="P596" s="26"/>
      <c r="Q596" s="26"/>
      <c r="R596" s="26"/>
      <c r="S596" s="26"/>
      <c r="T596" s="26"/>
      <c r="U596" s="26"/>
      <c r="V596" s="26"/>
      <c r="W596" s="26"/>
      <c r="X596" s="26"/>
      <c r="Y596" s="26"/>
      <c r="Z596" s="26"/>
    </row>
    <row r="597" spans="1:26" ht="16.5" customHeight="1" x14ac:dyDescent="0.3">
      <c r="A597" s="21"/>
      <c r="B597" s="21"/>
      <c r="C597" s="22"/>
      <c r="D597" s="22"/>
      <c r="E597" s="21"/>
      <c r="F597" s="23"/>
      <c r="G597" s="24"/>
      <c r="H597" s="21"/>
      <c r="I597" s="25"/>
      <c r="J597" s="22"/>
      <c r="K597" s="21"/>
      <c r="L597" s="22"/>
      <c r="M597" s="22"/>
      <c r="N597" s="26"/>
      <c r="O597" s="26"/>
      <c r="P597" s="26"/>
      <c r="Q597" s="26"/>
      <c r="R597" s="26"/>
      <c r="S597" s="26"/>
      <c r="T597" s="26"/>
      <c r="U597" s="26"/>
      <c r="V597" s="26"/>
      <c r="W597" s="26"/>
      <c r="X597" s="26"/>
      <c r="Y597" s="26"/>
      <c r="Z597" s="26"/>
    </row>
    <row r="598" spans="1:26" ht="16.5" customHeight="1" x14ac:dyDescent="0.3">
      <c r="A598" s="21"/>
      <c r="B598" s="21"/>
      <c r="C598" s="22"/>
      <c r="D598" s="22"/>
      <c r="E598" s="21"/>
      <c r="F598" s="23"/>
      <c r="G598" s="24"/>
      <c r="H598" s="21"/>
      <c r="I598" s="25"/>
      <c r="J598" s="22"/>
      <c r="K598" s="21"/>
      <c r="L598" s="22"/>
      <c r="M598" s="22"/>
      <c r="N598" s="26"/>
      <c r="O598" s="26"/>
      <c r="P598" s="26"/>
      <c r="Q598" s="26"/>
      <c r="R598" s="26"/>
      <c r="S598" s="26"/>
      <c r="T598" s="26"/>
      <c r="U598" s="26"/>
      <c r="V598" s="26"/>
      <c r="W598" s="26"/>
      <c r="X598" s="26"/>
      <c r="Y598" s="26"/>
      <c r="Z598" s="26"/>
    </row>
    <row r="599" spans="1:26" ht="16.5" customHeight="1" x14ac:dyDescent="0.3">
      <c r="A599" s="21"/>
      <c r="B599" s="21"/>
      <c r="C599" s="22"/>
      <c r="D599" s="22"/>
      <c r="E599" s="21"/>
      <c r="F599" s="23"/>
      <c r="G599" s="24"/>
      <c r="H599" s="21"/>
      <c r="I599" s="25"/>
      <c r="J599" s="22"/>
      <c r="K599" s="21"/>
      <c r="L599" s="22"/>
      <c r="M599" s="22"/>
      <c r="N599" s="26"/>
      <c r="O599" s="26"/>
      <c r="P599" s="26"/>
      <c r="Q599" s="26"/>
      <c r="R599" s="26"/>
      <c r="S599" s="26"/>
      <c r="T599" s="26"/>
      <c r="U599" s="26"/>
      <c r="V599" s="26"/>
      <c r="W599" s="26"/>
      <c r="X599" s="26"/>
      <c r="Y599" s="26"/>
      <c r="Z599" s="26"/>
    </row>
    <row r="600" spans="1:26" ht="16.5" customHeight="1" x14ac:dyDescent="0.3">
      <c r="A600" s="21"/>
      <c r="B600" s="21"/>
      <c r="C600" s="22"/>
      <c r="D600" s="22"/>
      <c r="E600" s="21"/>
      <c r="F600" s="23"/>
      <c r="G600" s="24"/>
      <c r="H600" s="21"/>
      <c r="I600" s="25"/>
      <c r="J600" s="22"/>
      <c r="K600" s="21"/>
      <c r="L600" s="22"/>
      <c r="M600" s="22"/>
      <c r="N600" s="26"/>
      <c r="O600" s="26"/>
      <c r="P600" s="26"/>
      <c r="Q600" s="26"/>
      <c r="R600" s="26"/>
      <c r="S600" s="26"/>
      <c r="T600" s="26"/>
      <c r="U600" s="26"/>
      <c r="V600" s="26"/>
      <c r="W600" s="26"/>
      <c r="X600" s="26"/>
      <c r="Y600" s="26"/>
      <c r="Z600" s="26"/>
    </row>
    <row r="601" spans="1:26" ht="16.5" customHeight="1" x14ac:dyDescent="0.3">
      <c r="A601" s="21"/>
      <c r="B601" s="21"/>
      <c r="C601" s="22"/>
      <c r="D601" s="22"/>
      <c r="E601" s="21"/>
      <c r="F601" s="23"/>
      <c r="G601" s="24"/>
      <c r="H601" s="21"/>
      <c r="I601" s="25"/>
      <c r="J601" s="22"/>
      <c r="K601" s="21"/>
      <c r="L601" s="22"/>
      <c r="M601" s="22"/>
      <c r="N601" s="26"/>
      <c r="O601" s="26"/>
      <c r="P601" s="26"/>
      <c r="Q601" s="26"/>
      <c r="R601" s="26"/>
      <c r="S601" s="26"/>
      <c r="T601" s="26"/>
      <c r="U601" s="26"/>
      <c r="V601" s="26"/>
      <c r="W601" s="26"/>
      <c r="X601" s="26"/>
      <c r="Y601" s="26"/>
      <c r="Z601" s="26"/>
    </row>
    <row r="602" spans="1:26" ht="16.5" customHeight="1" x14ac:dyDescent="0.3">
      <c r="A602" s="21"/>
      <c r="B602" s="21"/>
      <c r="C602" s="22"/>
      <c r="D602" s="22"/>
      <c r="E602" s="21"/>
      <c r="F602" s="23"/>
      <c r="G602" s="24"/>
      <c r="H602" s="21"/>
      <c r="I602" s="25"/>
      <c r="J602" s="22"/>
      <c r="K602" s="21"/>
      <c r="L602" s="22"/>
      <c r="M602" s="22"/>
      <c r="N602" s="26"/>
      <c r="O602" s="26"/>
      <c r="P602" s="26"/>
      <c r="Q602" s="26"/>
      <c r="R602" s="26"/>
      <c r="S602" s="26"/>
      <c r="T602" s="26"/>
      <c r="U602" s="26"/>
      <c r="V602" s="26"/>
      <c r="W602" s="26"/>
      <c r="X602" s="26"/>
      <c r="Y602" s="26"/>
      <c r="Z602" s="26"/>
    </row>
    <row r="603" spans="1:26" ht="16.5" customHeight="1" x14ac:dyDescent="0.3">
      <c r="A603" s="21"/>
      <c r="B603" s="21"/>
      <c r="C603" s="22"/>
      <c r="D603" s="22"/>
      <c r="E603" s="21"/>
      <c r="F603" s="23"/>
      <c r="G603" s="24"/>
      <c r="H603" s="21"/>
      <c r="I603" s="25"/>
      <c r="J603" s="22"/>
      <c r="K603" s="21"/>
      <c r="L603" s="22"/>
      <c r="M603" s="22"/>
      <c r="N603" s="26"/>
      <c r="O603" s="26"/>
      <c r="P603" s="26"/>
      <c r="Q603" s="26"/>
      <c r="R603" s="26"/>
      <c r="S603" s="26"/>
      <c r="T603" s="26"/>
      <c r="U603" s="26"/>
      <c r="V603" s="26"/>
      <c r="W603" s="26"/>
      <c r="X603" s="26"/>
      <c r="Y603" s="26"/>
      <c r="Z603" s="26"/>
    </row>
    <row r="604" spans="1:26" ht="16.5" customHeight="1" x14ac:dyDescent="0.3">
      <c r="A604" s="21"/>
      <c r="B604" s="21"/>
      <c r="C604" s="22"/>
      <c r="D604" s="22"/>
      <c r="E604" s="21"/>
      <c r="F604" s="23"/>
      <c r="G604" s="24"/>
      <c r="H604" s="21"/>
      <c r="I604" s="25"/>
      <c r="J604" s="22"/>
      <c r="K604" s="21"/>
      <c r="L604" s="22"/>
      <c r="M604" s="22"/>
      <c r="N604" s="26"/>
      <c r="O604" s="26"/>
      <c r="P604" s="26"/>
      <c r="Q604" s="26"/>
      <c r="R604" s="26"/>
      <c r="S604" s="26"/>
      <c r="T604" s="26"/>
      <c r="U604" s="26"/>
      <c r="V604" s="26"/>
      <c r="W604" s="26"/>
      <c r="X604" s="26"/>
      <c r="Y604" s="26"/>
      <c r="Z604" s="26"/>
    </row>
    <row r="605" spans="1:26" ht="16.5" customHeight="1" x14ac:dyDescent="0.3">
      <c r="A605" s="21"/>
      <c r="B605" s="21"/>
      <c r="C605" s="22"/>
      <c r="D605" s="22"/>
      <c r="E605" s="21"/>
      <c r="F605" s="23"/>
      <c r="G605" s="24"/>
      <c r="H605" s="21"/>
      <c r="I605" s="25"/>
      <c r="J605" s="22"/>
      <c r="K605" s="21"/>
      <c r="L605" s="22"/>
      <c r="M605" s="22"/>
      <c r="N605" s="26"/>
      <c r="O605" s="26"/>
      <c r="P605" s="26"/>
      <c r="Q605" s="26"/>
      <c r="R605" s="26"/>
      <c r="S605" s="26"/>
      <c r="T605" s="26"/>
      <c r="U605" s="26"/>
      <c r="V605" s="26"/>
      <c r="W605" s="26"/>
      <c r="X605" s="26"/>
      <c r="Y605" s="26"/>
      <c r="Z605" s="26"/>
    </row>
    <row r="606" spans="1:26" ht="16.5" customHeight="1" x14ac:dyDescent="0.3">
      <c r="A606" s="21"/>
      <c r="B606" s="21"/>
      <c r="C606" s="22"/>
      <c r="D606" s="22"/>
      <c r="E606" s="21"/>
      <c r="F606" s="23"/>
      <c r="G606" s="24"/>
      <c r="H606" s="21"/>
      <c r="I606" s="25"/>
      <c r="J606" s="22"/>
      <c r="K606" s="21"/>
      <c r="L606" s="22"/>
      <c r="M606" s="22"/>
      <c r="N606" s="26"/>
      <c r="O606" s="26"/>
      <c r="P606" s="26"/>
      <c r="Q606" s="26"/>
      <c r="R606" s="26"/>
      <c r="S606" s="26"/>
      <c r="T606" s="26"/>
      <c r="U606" s="26"/>
      <c r="V606" s="26"/>
      <c r="W606" s="26"/>
      <c r="X606" s="26"/>
      <c r="Y606" s="26"/>
      <c r="Z606" s="26"/>
    </row>
    <row r="607" spans="1:26" ht="16.5" customHeight="1" x14ac:dyDescent="0.3">
      <c r="A607" s="21"/>
      <c r="B607" s="21"/>
      <c r="C607" s="22"/>
      <c r="D607" s="22"/>
      <c r="E607" s="21"/>
      <c r="F607" s="23"/>
      <c r="G607" s="24"/>
      <c r="H607" s="21"/>
      <c r="I607" s="25"/>
      <c r="J607" s="22"/>
      <c r="K607" s="21"/>
      <c r="L607" s="22"/>
      <c r="M607" s="22"/>
      <c r="N607" s="26"/>
      <c r="O607" s="26"/>
      <c r="P607" s="26"/>
      <c r="Q607" s="26"/>
      <c r="R607" s="26"/>
      <c r="S607" s="26"/>
      <c r="T607" s="26"/>
      <c r="U607" s="26"/>
      <c r="V607" s="26"/>
      <c r="W607" s="26"/>
      <c r="X607" s="26"/>
      <c r="Y607" s="26"/>
      <c r="Z607" s="26"/>
    </row>
    <row r="608" spans="1:26" ht="16.5" customHeight="1" x14ac:dyDescent="0.3">
      <c r="A608" s="21"/>
      <c r="B608" s="21"/>
      <c r="C608" s="22"/>
      <c r="D608" s="22"/>
      <c r="E608" s="21"/>
      <c r="F608" s="23"/>
      <c r="G608" s="24"/>
      <c r="H608" s="21"/>
      <c r="I608" s="25"/>
      <c r="J608" s="22"/>
      <c r="K608" s="21"/>
      <c r="L608" s="22"/>
      <c r="M608" s="22"/>
      <c r="N608" s="26"/>
      <c r="O608" s="26"/>
      <c r="P608" s="26"/>
      <c r="Q608" s="26"/>
      <c r="R608" s="26"/>
      <c r="S608" s="26"/>
      <c r="T608" s="26"/>
      <c r="U608" s="26"/>
      <c r="V608" s="26"/>
      <c r="W608" s="26"/>
      <c r="X608" s="26"/>
      <c r="Y608" s="26"/>
      <c r="Z608" s="26"/>
    </row>
    <row r="609" spans="1:26" ht="16.5" customHeight="1" x14ac:dyDescent="0.3">
      <c r="A609" s="21"/>
      <c r="B609" s="21"/>
      <c r="C609" s="22"/>
      <c r="D609" s="22"/>
      <c r="E609" s="21"/>
      <c r="F609" s="23"/>
      <c r="G609" s="24"/>
      <c r="H609" s="21"/>
      <c r="I609" s="25"/>
      <c r="J609" s="22"/>
      <c r="K609" s="21"/>
      <c r="L609" s="22"/>
      <c r="M609" s="22"/>
      <c r="N609" s="26"/>
      <c r="O609" s="26"/>
      <c r="P609" s="26"/>
      <c r="Q609" s="26"/>
      <c r="R609" s="26"/>
      <c r="S609" s="26"/>
      <c r="T609" s="26"/>
      <c r="U609" s="26"/>
      <c r="V609" s="26"/>
      <c r="W609" s="26"/>
      <c r="X609" s="26"/>
      <c r="Y609" s="26"/>
      <c r="Z609" s="26"/>
    </row>
    <row r="610" spans="1:26" ht="16.5" customHeight="1" x14ac:dyDescent="0.3">
      <c r="A610" s="21"/>
      <c r="B610" s="21"/>
      <c r="C610" s="22"/>
      <c r="D610" s="22"/>
      <c r="E610" s="21"/>
      <c r="F610" s="23"/>
      <c r="G610" s="24"/>
      <c r="H610" s="21"/>
      <c r="I610" s="25"/>
      <c r="J610" s="22"/>
      <c r="K610" s="21"/>
      <c r="L610" s="22"/>
      <c r="M610" s="22"/>
      <c r="N610" s="26"/>
      <c r="O610" s="26"/>
      <c r="P610" s="26"/>
      <c r="Q610" s="26"/>
      <c r="R610" s="26"/>
      <c r="S610" s="26"/>
      <c r="T610" s="26"/>
      <c r="U610" s="26"/>
      <c r="V610" s="26"/>
      <c r="W610" s="26"/>
      <c r="X610" s="26"/>
      <c r="Y610" s="26"/>
      <c r="Z610" s="26"/>
    </row>
    <row r="611" spans="1:26" ht="16.5" customHeight="1" x14ac:dyDescent="0.3">
      <c r="A611" s="21"/>
      <c r="B611" s="21"/>
      <c r="C611" s="22"/>
      <c r="D611" s="22"/>
      <c r="E611" s="21"/>
      <c r="F611" s="23"/>
      <c r="G611" s="24"/>
      <c r="H611" s="21"/>
      <c r="I611" s="25"/>
      <c r="J611" s="22"/>
      <c r="K611" s="21"/>
      <c r="L611" s="22"/>
      <c r="M611" s="22"/>
      <c r="N611" s="26"/>
      <c r="O611" s="26"/>
      <c r="P611" s="26"/>
      <c r="Q611" s="26"/>
      <c r="R611" s="26"/>
      <c r="S611" s="26"/>
      <c r="T611" s="26"/>
      <c r="U611" s="26"/>
      <c r="V611" s="26"/>
      <c r="W611" s="26"/>
      <c r="X611" s="26"/>
      <c r="Y611" s="26"/>
      <c r="Z611" s="26"/>
    </row>
    <row r="612" spans="1:26" ht="16.5" customHeight="1" x14ac:dyDescent="0.3">
      <c r="A612" s="21"/>
      <c r="B612" s="21"/>
      <c r="C612" s="22"/>
      <c r="D612" s="22"/>
      <c r="E612" s="21"/>
      <c r="F612" s="23"/>
      <c r="G612" s="24"/>
      <c r="H612" s="21"/>
      <c r="I612" s="25"/>
      <c r="J612" s="22"/>
      <c r="K612" s="21"/>
      <c r="L612" s="22"/>
      <c r="M612" s="22"/>
      <c r="N612" s="26"/>
      <c r="O612" s="26"/>
      <c r="P612" s="26"/>
      <c r="Q612" s="26"/>
      <c r="R612" s="26"/>
      <c r="S612" s="26"/>
      <c r="T612" s="26"/>
      <c r="U612" s="26"/>
      <c r="V612" s="26"/>
      <c r="W612" s="26"/>
      <c r="X612" s="26"/>
      <c r="Y612" s="26"/>
      <c r="Z612" s="26"/>
    </row>
    <row r="613" spans="1:26" ht="16.5" customHeight="1" x14ac:dyDescent="0.3">
      <c r="A613" s="21"/>
      <c r="B613" s="21"/>
      <c r="C613" s="22"/>
      <c r="D613" s="22"/>
      <c r="E613" s="21"/>
      <c r="F613" s="23"/>
      <c r="G613" s="24"/>
      <c r="H613" s="21"/>
      <c r="I613" s="25"/>
      <c r="J613" s="22"/>
      <c r="K613" s="21"/>
      <c r="L613" s="22"/>
      <c r="M613" s="22"/>
      <c r="N613" s="26"/>
      <c r="O613" s="26"/>
      <c r="P613" s="26"/>
      <c r="Q613" s="26"/>
      <c r="R613" s="26"/>
      <c r="S613" s="26"/>
      <c r="T613" s="26"/>
      <c r="U613" s="26"/>
      <c r="V613" s="26"/>
      <c r="W613" s="26"/>
      <c r="X613" s="26"/>
      <c r="Y613" s="26"/>
      <c r="Z613" s="26"/>
    </row>
    <row r="614" spans="1:26" ht="16.5" customHeight="1" x14ac:dyDescent="0.3">
      <c r="A614" s="21"/>
      <c r="B614" s="21"/>
      <c r="C614" s="22"/>
      <c r="D614" s="22"/>
      <c r="E614" s="21"/>
      <c r="F614" s="23"/>
      <c r="G614" s="24"/>
      <c r="H614" s="21"/>
      <c r="I614" s="25"/>
      <c r="J614" s="22"/>
      <c r="K614" s="21"/>
      <c r="L614" s="22"/>
      <c r="M614" s="22"/>
      <c r="N614" s="26"/>
      <c r="O614" s="26"/>
      <c r="P614" s="26"/>
      <c r="Q614" s="26"/>
      <c r="R614" s="26"/>
      <c r="S614" s="26"/>
      <c r="T614" s="26"/>
      <c r="U614" s="26"/>
      <c r="V614" s="26"/>
      <c r="W614" s="26"/>
      <c r="X614" s="26"/>
      <c r="Y614" s="26"/>
      <c r="Z614" s="26"/>
    </row>
    <row r="615" spans="1:26" ht="16.5" customHeight="1" x14ac:dyDescent="0.3">
      <c r="A615" s="21"/>
      <c r="B615" s="21"/>
      <c r="C615" s="22"/>
      <c r="D615" s="22"/>
      <c r="E615" s="21"/>
      <c r="F615" s="23"/>
      <c r="G615" s="24"/>
      <c r="H615" s="21"/>
      <c r="I615" s="25"/>
      <c r="J615" s="22"/>
      <c r="K615" s="21"/>
      <c r="L615" s="22"/>
      <c r="M615" s="22"/>
      <c r="N615" s="26"/>
      <c r="O615" s="26"/>
      <c r="P615" s="26"/>
      <c r="Q615" s="26"/>
      <c r="R615" s="26"/>
      <c r="S615" s="26"/>
      <c r="T615" s="26"/>
      <c r="U615" s="26"/>
      <c r="V615" s="26"/>
      <c r="W615" s="26"/>
      <c r="X615" s="26"/>
      <c r="Y615" s="26"/>
      <c r="Z615" s="26"/>
    </row>
    <row r="616" spans="1:26" ht="16.5" customHeight="1" x14ac:dyDescent="0.3">
      <c r="A616" s="21"/>
      <c r="B616" s="21"/>
      <c r="C616" s="22"/>
      <c r="D616" s="22"/>
      <c r="E616" s="21"/>
      <c r="F616" s="23"/>
      <c r="G616" s="24"/>
      <c r="H616" s="21"/>
      <c r="I616" s="25"/>
      <c r="J616" s="22"/>
      <c r="K616" s="21"/>
      <c r="L616" s="22"/>
      <c r="M616" s="22"/>
      <c r="N616" s="26"/>
      <c r="O616" s="26"/>
      <c r="P616" s="26"/>
      <c r="Q616" s="26"/>
      <c r="R616" s="26"/>
      <c r="S616" s="26"/>
      <c r="T616" s="26"/>
      <c r="U616" s="26"/>
      <c r="V616" s="26"/>
      <c r="W616" s="26"/>
      <c r="X616" s="26"/>
      <c r="Y616" s="26"/>
      <c r="Z616" s="26"/>
    </row>
    <row r="617" spans="1:26" ht="16.5" customHeight="1" x14ac:dyDescent="0.3">
      <c r="A617" s="21"/>
      <c r="B617" s="21"/>
      <c r="C617" s="22"/>
      <c r="D617" s="22"/>
      <c r="E617" s="21"/>
      <c r="F617" s="23"/>
      <c r="G617" s="24"/>
      <c r="H617" s="21"/>
      <c r="I617" s="25"/>
      <c r="J617" s="22"/>
      <c r="K617" s="21"/>
      <c r="L617" s="22"/>
      <c r="M617" s="22"/>
      <c r="N617" s="26"/>
      <c r="O617" s="26"/>
      <c r="P617" s="26"/>
      <c r="Q617" s="26"/>
      <c r="R617" s="26"/>
      <c r="S617" s="26"/>
      <c r="T617" s="26"/>
      <c r="U617" s="26"/>
      <c r="V617" s="26"/>
      <c r="W617" s="26"/>
      <c r="X617" s="26"/>
      <c r="Y617" s="26"/>
      <c r="Z617" s="26"/>
    </row>
    <row r="618" spans="1:26" ht="16.5" customHeight="1" x14ac:dyDescent="0.3">
      <c r="A618" s="21"/>
      <c r="B618" s="21"/>
      <c r="C618" s="22"/>
      <c r="D618" s="22"/>
      <c r="E618" s="21"/>
      <c r="F618" s="23"/>
      <c r="G618" s="24"/>
      <c r="H618" s="21"/>
      <c r="I618" s="25"/>
      <c r="J618" s="22"/>
      <c r="K618" s="21"/>
      <c r="L618" s="22"/>
      <c r="M618" s="22"/>
      <c r="N618" s="26"/>
      <c r="O618" s="26"/>
      <c r="P618" s="26"/>
      <c r="Q618" s="26"/>
      <c r="R618" s="26"/>
      <c r="S618" s="26"/>
      <c r="T618" s="26"/>
      <c r="U618" s="26"/>
      <c r="V618" s="26"/>
      <c r="W618" s="26"/>
      <c r="X618" s="26"/>
      <c r="Y618" s="26"/>
      <c r="Z618" s="26"/>
    </row>
    <row r="619" spans="1:26" ht="16.5" customHeight="1" x14ac:dyDescent="0.3">
      <c r="A619" s="21"/>
      <c r="B619" s="21"/>
      <c r="C619" s="22"/>
      <c r="D619" s="22"/>
      <c r="E619" s="21"/>
      <c r="F619" s="23"/>
      <c r="G619" s="24"/>
      <c r="H619" s="21"/>
      <c r="I619" s="25"/>
      <c r="J619" s="22"/>
      <c r="K619" s="21"/>
      <c r="L619" s="22"/>
      <c r="M619" s="22"/>
      <c r="N619" s="26"/>
      <c r="O619" s="26"/>
      <c r="P619" s="26"/>
      <c r="Q619" s="26"/>
      <c r="R619" s="26"/>
      <c r="S619" s="26"/>
      <c r="T619" s="26"/>
      <c r="U619" s="26"/>
      <c r="V619" s="26"/>
      <c r="W619" s="26"/>
      <c r="X619" s="26"/>
      <c r="Y619" s="26"/>
      <c r="Z619" s="26"/>
    </row>
    <row r="620" spans="1:26" ht="16.5" customHeight="1" x14ac:dyDescent="0.3">
      <c r="A620" s="21"/>
      <c r="B620" s="21"/>
      <c r="C620" s="22"/>
      <c r="D620" s="22"/>
      <c r="E620" s="21"/>
      <c r="F620" s="23"/>
      <c r="G620" s="24"/>
      <c r="H620" s="21"/>
      <c r="I620" s="25"/>
      <c r="J620" s="22"/>
      <c r="K620" s="21"/>
      <c r="L620" s="22"/>
      <c r="M620" s="22"/>
      <c r="N620" s="26"/>
      <c r="O620" s="26"/>
      <c r="P620" s="26"/>
      <c r="Q620" s="26"/>
      <c r="R620" s="26"/>
      <c r="S620" s="26"/>
      <c r="T620" s="26"/>
      <c r="U620" s="26"/>
      <c r="V620" s="26"/>
      <c r="W620" s="26"/>
      <c r="X620" s="26"/>
      <c r="Y620" s="26"/>
      <c r="Z620" s="26"/>
    </row>
    <row r="621" spans="1:26" ht="16.5" customHeight="1" x14ac:dyDescent="0.3">
      <c r="A621" s="21"/>
      <c r="B621" s="21"/>
      <c r="C621" s="22"/>
      <c r="D621" s="22"/>
      <c r="E621" s="21"/>
      <c r="F621" s="23"/>
      <c r="G621" s="24"/>
      <c r="H621" s="21"/>
      <c r="I621" s="25"/>
      <c r="J621" s="22"/>
      <c r="K621" s="21"/>
      <c r="L621" s="22"/>
      <c r="M621" s="22"/>
      <c r="N621" s="26"/>
      <c r="O621" s="26"/>
      <c r="P621" s="26"/>
      <c r="Q621" s="26"/>
      <c r="R621" s="26"/>
      <c r="S621" s="26"/>
      <c r="T621" s="26"/>
      <c r="U621" s="26"/>
      <c r="V621" s="26"/>
      <c r="W621" s="26"/>
      <c r="X621" s="26"/>
      <c r="Y621" s="26"/>
      <c r="Z621" s="26"/>
    </row>
    <row r="622" spans="1:26" ht="16.5" customHeight="1" x14ac:dyDescent="0.3">
      <c r="A622" s="21"/>
      <c r="B622" s="21"/>
      <c r="C622" s="22"/>
      <c r="D622" s="22"/>
      <c r="E622" s="21"/>
      <c r="F622" s="23"/>
      <c r="G622" s="24"/>
      <c r="H622" s="21"/>
      <c r="I622" s="25"/>
      <c r="J622" s="22"/>
      <c r="K622" s="21"/>
      <c r="L622" s="22"/>
      <c r="M622" s="22"/>
      <c r="N622" s="26"/>
      <c r="O622" s="26"/>
      <c r="P622" s="26"/>
      <c r="Q622" s="26"/>
      <c r="R622" s="26"/>
      <c r="S622" s="26"/>
      <c r="T622" s="26"/>
      <c r="U622" s="26"/>
      <c r="V622" s="26"/>
      <c r="W622" s="26"/>
      <c r="X622" s="26"/>
      <c r="Y622" s="26"/>
      <c r="Z622" s="26"/>
    </row>
    <row r="623" spans="1:26" ht="16.5" customHeight="1" x14ac:dyDescent="0.3">
      <c r="A623" s="21"/>
      <c r="B623" s="21"/>
      <c r="C623" s="22"/>
      <c r="D623" s="22"/>
      <c r="E623" s="21"/>
      <c r="F623" s="23"/>
      <c r="G623" s="24"/>
      <c r="H623" s="21"/>
      <c r="I623" s="25"/>
      <c r="J623" s="22"/>
      <c r="K623" s="21"/>
      <c r="L623" s="22"/>
      <c r="M623" s="22"/>
      <c r="N623" s="26"/>
      <c r="O623" s="26"/>
      <c r="P623" s="26"/>
      <c r="Q623" s="26"/>
      <c r="R623" s="26"/>
      <c r="S623" s="26"/>
      <c r="T623" s="26"/>
      <c r="U623" s="26"/>
      <c r="V623" s="26"/>
      <c r="W623" s="26"/>
      <c r="X623" s="26"/>
      <c r="Y623" s="26"/>
      <c r="Z623" s="26"/>
    </row>
    <row r="624" spans="1:26" ht="16.5" customHeight="1" x14ac:dyDescent="0.3">
      <c r="A624" s="21"/>
      <c r="B624" s="21"/>
      <c r="C624" s="22"/>
      <c r="D624" s="22"/>
      <c r="E624" s="21"/>
      <c r="F624" s="23"/>
      <c r="G624" s="24"/>
      <c r="H624" s="21"/>
      <c r="I624" s="25"/>
      <c r="J624" s="22"/>
      <c r="K624" s="21"/>
      <c r="L624" s="22"/>
      <c r="M624" s="22"/>
      <c r="N624" s="26"/>
      <c r="O624" s="26"/>
      <c r="P624" s="26"/>
      <c r="Q624" s="26"/>
      <c r="R624" s="26"/>
      <c r="S624" s="26"/>
      <c r="T624" s="26"/>
      <c r="U624" s="26"/>
      <c r="V624" s="26"/>
      <c r="W624" s="26"/>
      <c r="X624" s="26"/>
      <c r="Y624" s="26"/>
      <c r="Z624" s="26"/>
    </row>
    <row r="625" spans="1:26" ht="16.5" customHeight="1" x14ac:dyDescent="0.3">
      <c r="A625" s="21"/>
      <c r="B625" s="21"/>
      <c r="C625" s="22"/>
      <c r="D625" s="22"/>
      <c r="E625" s="21"/>
      <c r="F625" s="23"/>
      <c r="G625" s="24"/>
      <c r="H625" s="21"/>
      <c r="I625" s="25"/>
      <c r="J625" s="22"/>
      <c r="K625" s="21"/>
      <c r="L625" s="22"/>
      <c r="M625" s="22"/>
      <c r="N625" s="26"/>
      <c r="O625" s="26"/>
      <c r="P625" s="26"/>
      <c r="Q625" s="26"/>
      <c r="R625" s="26"/>
      <c r="S625" s="26"/>
      <c r="T625" s="26"/>
      <c r="U625" s="26"/>
      <c r="V625" s="26"/>
      <c r="W625" s="26"/>
      <c r="X625" s="26"/>
      <c r="Y625" s="26"/>
      <c r="Z625" s="26"/>
    </row>
    <row r="626" spans="1:26" ht="16.5" customHeight="1" x14ac:dyDescent="0.3">
      <c r="A626" s="21"/>
      <c r="B626" s="21"/>
      <c r="C626" s="22"/>
      <c r="D626" s="22"/>
      <c r="E626" s="21"/>
      <c r="F626" s="23"/>
      <c r="G626" s="24"/>
      <c r="H626" s="21"/>
      <c r="I626" s="25"/>
      <c r="J626" s="22"/>
      <c r="K626" s="21"/>
      <c r="L626" s="22"/>
      <c r="M626" s="22"/>
      <c r="N626" s="26"/>
      <c r="O626" s="26"/>
      <c r="P626" s="26"/>
      <c r="Q626" s="26"/>
      <c r="R626" s="26"/>
      <c r="S626" s="26"/>
      <c r="T626" s="26"/>
      <c r="U626" s="26"/>
      <c r="V626" s="26"/>
      <c r="W626" s="26"/>
      <c r="X626" s="26"/>
      <c r="Y626" s="26"/>
      <c r="Z626" s="26"/>
    </row>
    <row r="627" spans="1:26" ht="16.5" customHeight="1" x14ac:dyDescent="0.3">
      <c r="A627" s="21"/>
      <c r="B627" s="21"/>
      <c r="C627" s="22"/>
      <c r="D627" s="22"/>
      <c r="E627" s="21"/>
      <c r="F627" s="23"/>
      <c r="G627" s="24"/>
      <c r="H627" s="21"/>
      <c r="I627" s="25"/>
      <c r="J627" s="22"/>
      <c r="K627" s="21"/>
      <c r="L627" s="22"/>
      <c r="M627" s="22"/>
      <c r="N627" s="26"/>
      <c r="O627" s="26"/>
      <c r="P627" s="26"/>
      <c r="Q627" s="26"/>
      <c r="R627" s="26"/>
      <c r="S627" s="26"/>
      <c r="T627" s="26"/>
      <c r="U627" s="26"/>
      <c r="V627" s="26"/>
      <c r="W627" s="26"/>
      <c r="X627" s="26"/>
      <c r="Y627" s="26"/>
      <c r="Z627" s="26"/>
    </row>
    <row r="628" spans="1:26" ht="16.5" customHeight="1" x14ac:dyDescent="0.3">
      <c r="A628" s="21"/>
      <c r="B628" s="21"/>
      <c r="C628" s="22"/>
      <c r="D628" s="22"/>
      <c r="E628" s="21"/>
      <c r="F628" s="23"/>
      <c r="G628" s="24"/>
      <c r="H628" s="21"/>
      <c r="I628" s="25"/>
      <c r="J628" s="22"/>
      <c r="K628" s="21"/>
      <c r="L628" s="22"/>
      <c r="M628" s="22"/>
      <c r="N628" s="26"/>
      <c r="O628" s="26"/>
      <c r="P628" s="26"/>
      <c r="Q628" s="26"/>
      <c r="R628" s="26"/>
      <c r="S628" s="26"/>
      <c r="T628" s="26"/>
      <c r="U628" s="26"/>
      <c r="V628" s="26"/>
      <c r="W628" s="26"/>
      <c r="X628" s="26"/>
      <c r="Y628" s="26"/>
      <c r="Z628" s="26"/>
    </row>
    <row r="629" spans="1:26" ht="16.5" customHeight="1" x14ac:dyDescent="0.3">
      <c r="A629" s="21"/>
      <c r="B629" s="21"/>
      <c r="C629" s="22"/>
      <c r="D629" s="22"/>
      <c r="E629" s="21"/>
      <c r="F629" s="23"/>
      <c r="G629" s="24"/>
      <c r="H629" s="21"/>
      <c r="I629" s="25"/>
      <c r="J629" s="22"/>
      <c r="K629" s="21"/>
      <c r="L629" s="22"/>
      <c r="M629" s="22"/>
      <c r="N629" s="26"/>
      <c r="O629" s="26"/>
      <c r="P629" s="26"/>
      <c r="Q629" s="26"/>
      <c r="R629" s="26"/>
      <c r="S629" s="26"/>
      <c r="T629" s="26"/>
      <c r="U629" s="26"/>
      <c r="V629" s="26"/>
      <c r="W629" s="26"/>
      <c r="X629" s="26"/>
      <c r="Y629" s="26"/>
      <c r="Z629" s="26"/>
    </row>
    <row r="630" spans="1:26" ht="16.5" customHeight="1" x14ac:dyDescent="0.3">
      <c r="A630" s="21"/>
      <c r="B630" s="21"/>
      <c r="C630" s="22"/>
      <c r="D630" s="22"/>
      <c r="E630" s="21"/>
      <c r="F630" s="23"/>
      <c r="G630" s="24"/>
      <c r="H630" s="21"/>
      <c r="I630" s="25"/>
      <c r="J630" s="22"/>
      <c r="K630" s="21"/>
      <c r="L630" s="22"/>
      <c r="M630" s="22"/>
      <c r="N630" s="26"/>
      <c r="O630" s="26"/>
      <c r="P630" s="26"/>
      <c r="Q630" s="26"/>
      <c r="R630" s="26"/>
      <c r="S630" s="26"/>
      <c r="T630" s="26"/>
      <c r="U630" s="26"/>
      <c r="V630" s="26"/>
      <c r="W630" s="26"/>
      <c r="X630" s="26"/>
      <c r="Y630" s="26"/>
      <c r="Z630" s="26"/>
    </row>
    <row r="631" spans="1:26" ht="16.5" customHeight="1" x14ac:dyDescent="0.3">
      <c r="A631" s="21"/>
      <c r="B631" s="21"/>
      <c r="C631" s="22"/>
      <c r="D631" s="22"/>
      <c r="E631" s="21"/>
      <c r="F631" s="23"/>
      <c r="G631" s="24"/>
      <c r="H631" s="21"/>
      <c r="I631" s="25"/>
      <c r="J631" s="22"/>
      <c r="K631" s="21"/>
      <c r="L631" s="22"/>
      <c r="M631" s="22"/>
      <c r="N631" s="26"/>
      <c r="O631" s="26"/>
      <c r="P631" s="26"/>
      <c r="Q631" s="26"/>
      <c r="R631" s="26"/>
      <c r="S631" s="26"/>
      <c r="T631" s="26"/>
      <c r="U631" s="26"/>
      <c r="V631" s="26"/>
      <c r="W631" s="26"/>
      <c r="X631" s="26"/>
      <c r="Y631" s="26"/>
      <c r="Z631" s="26"/>
    </row>
    <row r="632" spans="1:26" ht="16.5" customHeight="1" x14ac:dyDescent="0.3">
      <c r="A632" s="21"/>
      <c r="B632" s="21"/>
      <c r="C632" s="22"/>
      <c r="D632" s="22"/>
      <c r="E632" s="21"/>
      <c r="F632" s="23"/>
      <c r="G632" s="24"/>
      <c r="H632" s="21"/>
      <c r="I632" s="25"/>
      <c r="J632" s="22"/>
      <c r="K632" s="21"/>
      <c r="L632" s="22"/>
      <c r="M632" s="22"/>
      <c r="N632" s="26"/>
      <c r="O632" s="26"/>
      <c r="P632" s="26"/>
      <c r="Q632" s="26"/>
      <c r="R632" s="26"/>
      <c r="S632" s="26"/>
      <c r="T632" s="26"/>
      <c r="U632" s="26"/>
      <c r="V632" s="26"/>
      <c r="W632" s="26"/>
      <c r="X632" s="26"/>
      <c r="Y632" s="26"/>
      <c r="Z632" s="26"/>
    </row>
    <row r="633" spans="1:26" ht="16.5" customHeight="1" x14ac:dyDescent="0.3">
      <c r="A633" s="21"/>
      <c r="B633" s="21"/>
      <c r="C633" s="22"/>
      <c r="D633" s="22"/>
      <c r="E633" s="21"/>
      <c r="F633" s="23"/>
      <c r="G633" s="24"/>
      <c r="H633" s="21"/>
      <c r="I633" s="25"/>
      <c r="J633" s="22"/>
      <c r="K633" s="21"/>
      <c r="L633" s="22"/>
      <c r="M633" s="22"/>
      <c r="N633" s="26"/>
      <c r="O633" s="26"/>
      <c r="P633" s="26"/>
      <c r="Q633" s="26"/>
      <c r="R633" s="26"/>
      <c r="S633" s="26"/>
      <c r="T633" s="26"/>
      <c r="U633" s="26"/>
      <c r="V633" s="26"/>
      <c r="W633" s="26"/>
      <c r="X633" s="26"/>
      <c r="Y633" s="26"/>
      <c r="Z633" s="26"/>
    </row>
    <row r="634" spans="1:26" ht="16.5" customHeight="1" x14ac:dyDescent="0.3">
      <c r="A634" s="21"/>
      <c r="B634" s="21"/>
      <c r="C634" s="22"/>
      <c r="D634" s="22"/>
      <c r="E634" s="21"/>
      <c r="F634" s="23"/>
      <c r="G634" s="24"/>
      <c r="H634" s="21"/>
      <c r="I634" s="25"/>
      <c r="J634" s="22"/>
      <c r="K634" s="21"/>
      <c r="L634" s="22"/>
      <c r="M634" s="22"/>
      <c r="N634" s="26"/>
      <c r="O634" s="26"/>
      <c r="P634" s="26"/>
      <c r="Q634" s="26"/>
      <c r="R634" s="26"/>
      <c r="S634" s="26"/>
      <c r="T634" s="26"/>
      <c r="U634" s="26"/>
      <c r="V634" s="26"/>
      <c r="W634" s="26"/>
      <c r="X634" s="26"/>
      <c r="Y634" s="26"/>
      <c r="Z634" s="26"/>
    </row>
    <row r="635" spans="1:26" ht="16.5" customHeight="1" x14ac:dyDescent="0.3">
      <c r="A635" s="21"/>
      <c r="B635" s="21"/>
      <c r="C635" s="22"/>
      <c r="D635" s="22"/>
      <c r="E635" s="21"/>
      <c r="F635" s="23"/>
      <c r="G635" s="24"/>
      <c r="H635" s="21"/>
      <c r="I635" s="25"/>
      <c r="J635" s="22"/>
      <c r="K635" s="21"/>
      <c r="L635" s="22"/>
      <c r="M635" s="22"/>
      <c r="N635" s="26"/>
      <c r="O635" s="26"/>
      <c r="P635" s="26"/>
      <c r="Q635" s="26"/>
      <c r="R635" s="26"/>
      <c r="S635" s="26"/>
      <c r="T635" s="26"/>
      <c r="U635" s="26"/>
      <c r="V635" s="26"/>
      <c r="W635" s="26"/>
      <c r="X635" s="26"/>
      <c r="Y635" s="26"/>
      <c r="Z635" s="26"/>
    </row>
    <row r="636" spans="1:26" ht="16.5" customHeight="1" x14ac:dyDescent="0.3">
      <c r="A636" s="21"/>
      <c r="B636" s="21"/>
      <c r="C636" s="22"/>
      <c r="D636" s="22"/>
      <c r="E636" s="21"/>
      <c r="F636" s="23"/>
      <c r="G636" s="24"/>
      <c r="H636" s="21"/>
      <c r="I636" s="25"/>
      <c r="J636" s="22"/>
      <c r="K636" s="21"/>
      <c r="L636" s="22"/>
      <c r="M636" s="22"/>
      <c r="N636" s="26"/>
      <c r="O636" s="26"/>
      <c r="P636" s="26"/>
      <c r="Q636" s="26"/>
      <c r="R636" s="26"/>
      <c r="S636" s="26"/>
      <c r="T636" s="26"/>
      <c r="U636" s="26"/>
      <c r="V636" s="26"/>
      <c r="W636" s="26"/>
      <c r="X636" s="26"/>
      <c r="Y636" s="26"/>
      <c r="Z636" s="26"/>
    </row>
    <row r="637" spans="1:26" ht="16.5" customHeight="1" x14ac:dyDescent="0.3">
      <c r="A637" s="21"/>
      <c r="B637" s="21"/>
      <c r="C637" s="22"/>
      <c r="D637" s="22"/>
      <c r="E637" s="21"/>
      <c r="F637" s="23"/>
      <c r="G637" s="24"/>
      <c r="H637" s="21"/>
      <c r="I637" s="25"/>
      <c r="J637" s="22"/>
      <c r="K637" s="21"/>
      <c r="L637" s="22"/>
      <c r="M637" s="22"/>
      <c r="N637" s="26"/>
      <c r="O637" s="26"/>
      <c r="P637" s="26"/>
      <c r="Q637" s="26"/>
      <c r="R637" s="26"/>
      <c r="S637" s="26"/>
      <c r="T637" s="26"/>
      <c r="U637" s="26"/>
      <c r="V637" s="26"/>
      <c r="W637" s="26"/>
      <c r="X637" s="26"/>
      <c r="Y637" s="26"/>
      <c r="Z637" s="26"/>
    </row>
    <row r="638" spans="1:26" ht="16.5" customHeight="1" x14ac:dyDescent="0.3">
      <c r="A638" s="21"/>
      <c r="B638" s="21"/>
      <c r="C638" s="22"/>
      <c r="D638" s="22"/>
      <c r="E638" s="21"/>
      <c r="F638" s="23"/>
      <c r="G638" s="24"/>
      <c r="H638" s="21"/>
      <c r="I638" s="25"/>
      <c r="J638" s="22"/>
      <c r="K638" s="21"/>
      <c r="L638" s="22"/>
      <c r="M638" s="22"/>
      <c r="N638" s="26"/>
      <c r="O638" s="26"/>
      <c r="P638" s="26"/>
      <c r="Q638" s="26"/>
      <c r="R638" s="26"/>
      <c r="S638" s="26"/>
      <c r="T638" s="26"/>
      <c r="U638" s="26"/>
      <c r="V638" s="26"/>
      <c r="W638" s="26"/>
      <c r="X638" s="26"/>
      <c r="Y638" s="26"/>
      <c r="Z638" s="26"/>
    </row>
    <row r="639" spans="1:26" ht="16.5" customHeight="1" x14ac:dyDescent="0.3">
      <c r="A639" s="21"/>
      <c r="B639" s="21"/>
      <c r="C639" s="22"/>
      <c r="D639" s="22"/>
      <c r="E639" s="21"/>
      <c r="F639" s="23"/>
      <c r="G639" s="24"/>
      <c r="H639" s="21"/>
      <c r="I639" s="25"/>
      <c r="J639" s="22"/>
      <c r="K639" s="21"/>
      <c r="L639" s="22"/>
      <c r="M639" s="22"/>
      <c r="N639" s="26"/>
      <c r="O639" s="26"/>
      <c r="P639" s="26"/>
      <c r="Q639" s="26"/>
      <c r="R639" s="26"/>
      <c r="S639" s="26"/>
      <c r="T639" s="26"/>
      <c r="U639" s="26"/>
      <c r="V639" s="26"/>
      <c r="W639" s="26"/>
      <c r="X639" s="26"/>
      <c r="Y639" s="26"/>
      <c r="Z639" s="26"/>
    </row>
    <row r="640" spans="1:26" ht="16.5" customHeight="1" x14ac:dyDescent="0.3">
      <c r="A640" s="21"/>
      <c r="B640" s="21"/>
      <c r="C640" s="22"/>
      <c r="D640" s="22"/>
      <c r="E640" s="21"/>
      <c r="F640" s="23"/>
      <c r="G640" s="24"/>
      <c r="H640" s="21"/>
      <c r="I640" s="25"/>
      <c r="J640" s="22"/>
      <c r="K640" s="21"/>
      <c r="L640" s="22"/>
      <c r="M640" s="22"/>
      <c r="N640" s="26"/>
      <c r="O640" s="26"/>
      <c r="P640" s="26"/>
      <c r="Q640" s="26"/>
      <c r="R640" s="26"/>
      <c r="S640" s="26"/>
      <c r="T640" s="26"/>
      <c r="U640" s="26"/>
      <c r="V640" s="26"/>
      <c r="W640" s="26"/>
      <c r="X640" s="26"/>
      <c r="Y640" s="26"/>
      <c r="Z640" s="26"/>
    </row>
    <row r="641" spans="1:26" ht="16.5" customHeight="1" x14ac:dyDescent="0.3">
      <c r="A641" s="21"/>
      <c r="B641" s="21"/>
      <c r="C641" s="22"/>
      <c r="D641" s="22"/>
      <c r="E641" s="21"/>
      <c r="F641" s="23"/>
      <c r="G641" s="24"/>
      <c r="H641" s="21"/>
      <c r="I641" s="25"/>
      <c r="J641" s="22"/>
      <c r="K641" s="21"/>
      <c r="L641" s="22"/>
      <c r="M641" s="22"/>
      <c r="N641" s="26"/>
      <c r="O641" s="26"/>
      <c r="P641" s="26"/>
      <c r="Q641" s="26"/>
      <c r="R641" s="26"/>
      <c r="S641" s="26"/>
      <c r="T641" s="26"/>
      <c r="U641" s="26"/>
      <c r="V641" s="26"/>
      <c r="W641" s="26"/>
      <c r="X641" s="26"/>
      <c r="Y641" s="26"/>
      <c r="Z641" s="26"/>
    </row>
    <row r="642" spans="1:26" ht="16.5" customHeight="1" x14ac:dyDescent="0.3">
      <c r="A642" s="21"/>
      <c r="B642" s="21"/>
      <c r="C642" s="22"/>
      <c r="D642" s="22"/>
      <c r="E642" s="21"/>
      <c r="F642" s="23"/>
      <c r="G642" s="24"/>
      <c r="H642" s="21"/>
      <c r="I642" s="25"/>
      <c r="J642" s="22"/>
      <c r="K642" s="21"/>
      <c r="L642" s="22"/>
      <c r="M642" s="22"/>
      <c r="N642" s="26"/>
      <c r="O642" s="26"/>
      <c r="P642" s="26"/>
      <c r="Q642" s="26"/>
      <c r="R642" s="26"/>
      <c r="S642" s="26"/>
      <c r="T642" s="26"/>
      <c r="U642" s="26"/>
      <c r="V642" s="26"/>
      <c r="W642" s="26"/>
      <c r="X642" s="26"/>
      <c r="Y642" s="26"/>
      <c r="Z642" s="26"/>
    </row>
    <row r="643" spans="1:26" ht="16.5" customHeight="1" x14ac:dyDescent="0.3">
      <c r="A643" s="21"/>
      <c r="B643" s="21"/>
      <c r="C643" s="22"/>
      <c r="D643" s="22"/>
      <c r="E643" s="21"/>
      <c r="F643" s="23"/>
      <c r="G643" s="24"/>
      <c r="H643" s="21"/>
      <c r="I643" s="25"/>
      <c r="J643" s="22"/>
      <c r="K643" s="21"/>
      <c r="L643" s="22"/>
      <c r="M643" s="22"/>
      <c r="N643" s="26"/>
      <c r="O643" s="26"/>
      <c r="P643" s="26"/>
      <c r="Q643" s="26"/>
      <c r="R643" s="26"/>
      <c r="S643" s="26"/>
      <c r="T643" s="26"/>
      <c r="U643" s="26"/>
      <c r="V643" s="26"/>
      <c r="W643" s="26"/>
      <c r="X643" s="26"/>
      <c r="Y643" s="26"/>
      <c r="Z643" s="26"/>
    </row>
    <row r="644" spans="1:26" ht="16.5" customHeight="1" x14ac:dyDescent="0.3">
      <c r="A644" s="21"/>
      <c r="B644" s="21"/>
      <c r="C644" s="22"/>
      <c r="D644" s="22"/>
      <c r="E644" s="21"/>
      <c r="F644" s="23"/>
      <c r="G644" s="24"/>
      <c r="H644" s="21"/>
      <c r="I644" s="25"/>
      <c r="J644" s="22"/>
      <c r="K644" s="21"/>
      <c r="L644" s="22"/>
      <c r="M644" s="22"/>
      <c r="N644" s="26"/>
      <c r="O644" s="26"/>
      <c r="P644" s="26"/>
      <c r="Q644" s="26"/>
      <c r="R644" s="26"/>
      <c r="S644" s="26"/>
      <c r="T644" s="26"/>
      <c r="U644" s="26"/>
      <c r="V644" s="26"/>
      <c r="W644" s="26"/>
      <c r="X644" s="26"/>
      <c r="Y644" s="26"/>
      <c r="Z644" s="26"/>
    </row>
    <row r="645" spans="1:26" ht="16.5" customHeight="1" x14ac:dyDescent="0.3">
      <c r="A645" s="21"/>
      <c r="B645" s="21"/>
      <c r="C645" s="22"/>
      <c r="D645" s="22"/>
      <c r="E645" s="21"/>
      <c r="F645" s="23"/>
      <c r="G645" s="24"/>
      <c r="H645" s="21"/>
      <c r="I645" s="25"/>
      <c r="J645" s="22"/>
      <c r="K645" s="21"/>
      <c r="L645" s="22"/>
      <c r="M645" s="22"/>
      <c r="N645" s="26"/>
      <c r="O645" s="26"/>
      <c r="P645" s="26"/>
      <c r="Q645" s="26"/>
      <c r="R645" s="26"/>
      <c r="S645" s="26"/>
      <c r="T645" s="26"/>
      <c r="U645" s="26"/>
      <c r="V645" s="26"/>
      <c r="W645" s="26"/>
      <c r="X645" s="26"/>
      <c r="Y645" s="26"/>
      <c r="Z645" s="26"/>
    </row>
    <row r="646" spans="1:26" ht="16.5" customHeight="1" x14ac:dyDescent="0.3">
      <c r="A646" s="21"/>
      <c r="B646" s="21"/>
      <c r="C646" s="22"/>
      <c r="D646" s="22"/>
      <c r="E646" s="21"/>
      <c r="F646" s="23"/>
      <c r="G646" s="24"/>
      <c r="H646" s="21"/>
      <c r="I646" s="25"/>
      <c r="J646" s="22"/>
      <c r="K646" s="21"/>
      <c r="L646" s="22"/>
      <c r="M646" s="22"/>
      <c r="N646" s="26"/>
      <c r="O646" s="26"/>
      <c r="P646" s="26"/>
      <c r="Q646" s="26"/>
      <c r="R646" s="26"/>
      <c r="S646" s="26"/>
      <c r="T646" s="26"/>
      <c r="U646" s="26"/>
      <c r="V646" s="26"/>
      <c r="W646" s="26"/>
      <c r="X646" s="26"/>
      <c r="Y646" s="26"/>
      <c r="Z646" s="26"/>
    </row>
    <row r="647" spans="1:26" ht="16.5" customHeight="1" x14ac:dyDescent="0.3">
      <c r="A647" s="21"/>
      <c r="B647" s="21"/>
      <c r="C647" s="22"/>
      <c r="D647" s="22"/>
      <c r="E647" s="21"/>
      <c r="F647" s="23"/>
      <c r="G647" s="24"/>
      <c r="H647" s="21"/>
      <c r="I647" s="25"/>
      <c r="J647" s="22"/>
      <c r="K647" s="21"/>
      <c r="L647" s="22"/>
      <c r="M647" s="22"/>
      <c r="N647" s="26"/>
      <c r="O647" s="26"/>
      <c r="P647" s="26"/>
      <c r="Q647" s="26"/>
      <c r="R647" s="26"/>
      <c r="S647" s="26"/>
      <c r="T647" s="26"/>
      <c r="U647" s="26"/>
      <c r="V647" s="26"/>
      <c r="W647" s="26"/>
      <c r="X647" s="26"/>
      <c r="Y647" s="26"/>
      <c r="Z647" s="26"/>
    </row>
    <row r="648" spans="1:26" ht="16.5" customHeight="1" x14ac:dyDescent="0.3">
      <c r="A648" s="21"/>
      <c r="B648" s="21"/>
      <c r="C648" s="22"/>
      <c r="D648" s="22"/>
      <c r="E648" s="21"/>
      <c r="F648" s="23"/>
      <c r="G648" s="24"/>
      <c r="H648" s="21"/>
      <c r="I648" s="25"/>
      <c r="J648" s="22"/>
      <c r="K648" s="21"/>
      <c r="L648" s="22"/>
      <c r="M648" s="22"/>
      <c r="N648" s="26"/>
      <c r="O648" s="26"/>
      <c r="P648" s="26"/>
      <c r="Q648" s="26"/>
      <c r="R648" s="26"/>
      <c r="S648" s="26"/>
      <c r="T648" s="26"/>
      <c r="U648" s="26"/>
      <c r="V648" s="26"/>
      <c r="W648" s="26"/>
      <c r="X648" s="26"/>
      <c r="Y648" s="26"/>
      <c r="Z648" s="26"/>
    </row>
    <row r="649" spans="1:26" ht="16.5" customHeight="1" x14ac:dyDescent="0.3">
      <c r="A649" s="21"/>
      <c r="B649" s="21"/>
      <c r="C649" s="22"/>
      <c r="D649" s="22"/>
      <c r="E649" s="21"/>
      <c r="F649" s="23"/>
      <c r="G649" s="24"/>
      <c r="H649" s="21"/>
      <c r="I649" s="25"/>
      <c r="J649" s="22"/>
      <c r="K649" s="21"/>
      <c r="L649" s="22"/>
      <c r="M649" s="22"/>
      <c r="N649" s="26"/>
      <c r="O649" s="26"/>
      <c r="P649" s="26"/>
      <c r="Q649" s="26"/>
      <c r="R649" s="26"/>
      <c r="S649" s="26"/>
      <c r="T649" s="26"/>
      <c r="U649" s="26"/>
      <c r="V649" s="26"/>
      <c r="W649" s="26"/>
      <c r="X649" s="26"/>
      <c r="Y649" s="26"/>
      <c r="Z649" s="26"/>
    </row>
    <row r="650" spans="1:26" ht="16.5" customHeight="1" x14ac:dyDescent="0.3">
      <c r="A650" s="21"/>
      <c r="B650" s="21"/>
      <c r="C650" s="22"/>
      <c r="D650" s="22"/>
      <c r="E650" s="21"/>
      <c r="F650" s="23"/>
      <c r="G650" s="24"/>
      <c r="H650" s="21"/>
      <c r="I650" s="25"/>
      <c r="J650" s="22"/>
      <c r="K650" s="21"/>
      <c r="L650" s="22"/>
      <c r="M650" s="22"/>
      <c r="N650" s="26"/>
      <c r="O650" s="26"/>
      <c r="P650" s="26"/>
      <c r="Q650" s="26"/>
      <c r="R650" s="26"/>
      <c r="S650" s="26"/>
      <c r="T650" s="26"/>
      <c r="U650" s="26"/>
      <c r="V650" s="26"/>
      <c r="W650" s="26"/>
      <c r="X650" s="26"/>
      <c r="Y650" s="26"/>
      <c r="Z650" s="26"/>
    </row>
    <row r="651" spans="1:26" ht="16.5" customHeight="1" x14ac:dyDescent="0.3">
      <c r="A651" s="21"/>
      <c r="B651" s="21"/>
      <c r="C651" s="22"/>
      <c r="D651" s="22"/>
      <c r="E651" s="21"/>
      <c r="F651" s="23"/>
      <c r="G651" s="24"/>
      <c r="H651" s="21"/>
      <c r="I651" s="25"/>
      <c r="J651" s="22"/>
      <c r="K651" s="21"/>
      <c r="L651" s="22"/>
      <c r="M651" s="22"/>
      <c r="N651" s="26"/>
      <c r="O651" s="26"/>
      <c r="P651" s="26"/>
      <c r="Q651" s="26"/>
      <c r="R651" s="26"/>
      <c r="S651" s="26"/>
      <c r="T651" s="26"/>
      <c r="U651" s="26"/>
      <c r="V651" s="26"/>
      <c r="W651" s="26"/>
      <c r="X651" s="26"/>
      <c r="Y651" s="26"/>
      <c r="Z651" s="26"/>
    </row>
    <row r="652" spans="1:26" ht="16.5" customHeight="1" x14ac:dyDescent="0.3">
      <c r="A652" s="21"/>
      <c r="B652" s="21"/>
      <c r="C652" s="22"/>
      <c r="D652" s="22"/>
      <c r="E652" s="21"/>
      <c r="F652" s="23"/>
      <c r="G652" s="24"/>
      <c r="H652" s="21"/>
      <c r="I652" s="25"/>
      <c r="J652" s="22"/>
      <c r="K652" s="21"/>
      <c r="L652" s="22"/>
      <c r="M652" s="22"/>
      <c r="N652" s="26"/>
      <c r="O652" s="26"/>
      <c r="P652" s="26"/>
      <c r="Q652" s="26"/>
      <c r="R652" s="26"/>
      <c r="S652" s="26"/>
      <c r="T652" s="26"/>
      <c r="U652" s="26"/>
      <c r="V652" s="26"/>
      <c r="W652" s="26"/>
      <c r="X652" s="26"/>
      <c r="Y652" s="26"/>
      <c r="Z652" s="26"/>
    </row>
    <row r="653" spans="1:26" ht="16.5" customHeight="1" x14ac:dyDescent="0.3">
      <c r="A653" s="21"/>
      <c r="B653" s="21"/>
      <c r="C653" s="22"/>
      <c r="D653" s="22"/>
      <c r="E653" s="21"/>
      <c r="F653" s="23"/>
      <c r="G653" s="24"/>
      <c r="H653" s="21"/>
      <c r="I653" s="25"/>
      <c r="J653" s="22"/>
      <c r="K653" s="21"/>
      <c r="L653" s="22"/>
      <c r="M653" s="22"/>
      <c r="N653" s="26"/>
      <c r="O653" s="26"/>
      <c r="P653" s="26"/>
      <c r="Q653" s="26"/>
      <c r="R653" s="26"/>
      <c r="S653" s="26"/>
      <c r="T653" s="26"/>
      <c r="U653" s="26"/>
      <c r="V653" s="26"/>
      <c r="W653" s="26"/>
      <c r="X653" s="26"/>
      <c r="Y653" s="26"/>
      <c r="Z653" s="26"/>
    </row>
    <row r="654" spans="1:26" ht="16.5" customHeight="1" x14ac:dyDescent="0.3">
      <c r="A654" s="21"/>
      <c r="B654" s="21"/>
      <c r="C654" s="22"/>
      <c r="D654" s="22"/>
      <c r="E654" s="21"/>
      <c r="F654" s="23"/>
      <c r="G654" s="24"/>
      <c r="H654" s="21"/>
      <c r="I654" s="25"/>
      <c r="J654" s="22"/>
      <c r="K654" s="21"/>
      <c r="L654" s="22"/>
      <c r="M654" s="22"/>
      <c r="N654" s="26"/>
      <c r="O654" s="26"/>
      <c r="P654" s="26"/>
      <c r="Q654" s="26"/>
      <c r="R654" s="26"/>
      <c r="S654" s="26"/>
      <c r="T654" s="26"/>
      <c r="U654" s="26"/>
      <c r="V654" s="26"/>
      <c r="W654" s="26"/>
      <c r="X654" s="26"/>
      <c r="Y654" s="26"/>
      <c r="Z654" s="26"/>
    </row>
    <row r="655" spans="1:26" ht="16.5" customHeight="1" x14ac:dyDescent="0.3">
      <c r="A655" s="21"/>
      <c r="B655" s="21"/>
      <c r="C655" s="22"/>
      <c r="D655" s="22"/>
      <c r="E655" s="21"/>
      <c r="F655" s="23"/>
      <c r="G655" s="24"/>
      <c r="H655" s="21"/>
      <c r="I655" s="25"/>
      <c r="J655" s="22"/>
      <c r="K655" s="21"/>
      <c r="L655" s="22"/>
      <c r="M655" s="22"/>
      <c r="N655" s="26"/>
      <c r="O655" s="26"/>
      <c r="P655" s="26"/>
      <c r="Q655" s="26"/>
      <c r="R655" s="26"/>
      <c r="S655" s="26"/>
      <c r="T655" s="26"/>
      <c r="U655" s="26"/>
      <c r="V655" s="26"/>
      <c r="W655" s="26"/>
      <c r="X655" s="26"/>
      <c r="Y655" s="26"/>
      <c r="Z655" s="26"/>
    </row>
    <row r="656" spans="1:26" ht="16.5" customHeight="1" x14ac:dyDescent="0.3">
      <c r="A656" s="21"/>
      <c r="B656" s="21"/>
      <c r="C656" s="22"/>
      <c r="D656" s="22"/>
      <c r="E656" s="21"/>
      <c r="F656" s="23"/>
      <c r="G656" s="24"/>
      <c r="H656" s="21"/>
      <c r="I656" s="25"/>
      <c r="J656" s="22"/>
      <c r="K656" s="21"/>
      <c r="L656" s="22"/>
      <c r="M656" s="22"/>
      <c r="N656" s="26"/>
      <c r="O656" s="26"/>
      <c r="P656" s="26"/>
      <c r="Q656" s="26"/>
      <c r="R656" s="26"/>
      <c r="S656" s="26"/>
      <c r="T656" s="26"/>
      <c r="U656" s="26"/>
      <c r="V656" s="26"/>
      <c r="W656" s="26"/>
      <c r="X656" s="26"/>
      <c r="Y656" s="26"/>
      <c r="Z656" s="26"/>
    </row>
    <row r="657" spans="1:26" ht="16.5" customHeight="1" x14ac:dyDescent="0.3">
      <c r="A657" s="21"/>
      <c r="B657" s="21"/>
      <c r="C657" s="22"/>
      <c r="D657" s="22"/>
      <c r="E657" s="21"/>
      <c r="F657" s="23"/>
      <c r="G657" s="24"/>
      <c r="H657" s="21"/>
      <c r="I657" s="25"/>
      <c r="J657" s="22"/>
      <c r="K657" s="21"/>
      <c r="L657" s="22"/>
      <c r="M657" s="22"/>
      <c r="N657" s="26"/>
      <c r="O657" s="26"/>
      <c r="P657" s="26"/>
      <c r="Q657" s="26"/>
      <c r="R657" s="26"/>
      <c r="S657" s="26"/>
      <c r="T657" s="26"/>
      <c r="U657" s="26"/>
      <c r="V657" s="26"/>
      <c r="W657" s="26"/>
      <c r="X657" s="26"/>
      <c r="Y657" s="26"/>
      <c r="Z657" s="26"/>
    </row>
    <row r="658" spans="1:26" ht="16.5" customHeight="1" x14ac:dyDescent="0.3">
      <c r="A658" s="21"/>
      <c r="B658" s="21"/>
      <c r="C658" s="22"/>
      <c r="D658" s="22"/>
      <c r="E658" s="21"/>
      <c r="F658" s="23"/>
      <c r="G658" s="24"/>
      <c r="H658" s="21"/>
      <c r="I658" s="25"/>
      <c r="J658" s="22"/>
      <c r="K658" s="21"/>
      <c r="L658" s="22"/>
      <c r="M658" s="22"/>
      <c r="N658" s="26"/>
      <c r="O658" s="26"/>
      <c r="P658" s="26"/>
      <c r="Q658" s="26"/>
      <c r="R658" s="26"/>
      <c r="S658" s="26"/>
      <c r="T658" s="26"/>
      <c r="U658" s="26"/>
      <c r="V658" s="26"/>
      <c r="W658" s="26"/>
      <c r="X658" s="26"/>
      <c r="Y658" s="26"/>
      <c r="Z658" s="26"/>
    </row>
    <row r="659" spans="1:26" ht="16.5" customHeight="1" x14ac:dyDescent="0.3">
      <c r="A659" s="21"/>
      <c r="B659" s="21"/>
      <c r="C659" s="22"/>
      <c r="D659" s="22"/>
      <c r="E659" s="21"/>
      <c r="F659" s="23"/>
      <c r="G659" s="24"/>
      <c r="H659" s="21"/>
      <c r="I659" s="25"/>
      <c r="J659" s="22"/>
      <c r="K659" s="21"/>
      <c r="L659" s="22"/>
      <c r="M659" s="22"/>
      <c r="N659" s="26"/>
      <c r="O659" s="26"/>
      <c r="P659" s="26"/>
      <c r="Q659" s="26"/>
      <c r="R659" s="26"/>
      <c r="S659" s="26"/>
      <c r="T659" s="26"/>
      <c r="U659" s="26"/>
      <c r="V659" s="26"/>
      <c r="W659" s="26"/>
      <c r="X659" s="26"/>
      <c r="Y659" s="26"/>
      <c r="Z659" s="26"/>
    </row>
    <row r="660" spans="1:26" ht="16.5" customHeight="1" x14ac:dyDescent="0.3">
      <c r="A660" s="21"/>
      <c r="B660" s="21"/>
      <c r="C660" s="22"/>
      <c r="D660" s="22"/>
      <c r="E660" s="21"/>
      <c r="F660" s="23"/>
      <c r="G660" s="24"/>
      <c r="H660" s="21"/>
      <c r="I660" s="25"/>
      <c r="J660" s="22"/>
      <c r="K660" s="21"/>
      <c r="L660" s="22"/>
      <c r="M660" s="22"/>
      <c r="N660" s="26"/>
      <c r="O660" s="26"/>
      <c r="P660" s="26"/>
      <c r="Q660" s="26"/>
      <c r="R660" s="26"/>
      <c r="S660" s="26"/>
      <c r="T660" s="26"/>
      <c r="U660" s="26"/>
      <c r="V660" s="26"/>
      <c r="W660" s="26"/>
      <c r="X660" s="26"/>
      <c r="Y660" s="26"/>
      <c r="Z660" s="26"/>
    </row>
    <row r="661" spans="1:26" ht="16.5" customHeight="1" x14ac:dyDescent="0.3">
      <c r="A661" s="21"/>
      <c r="B661" s="21"/>
      <c r="C661" s="22"/>
      <c r="D661" s="22"/>
      <c r="E661" s="21"/>
      <c r="F661" s="23"/>
      <c r="G661" s="24"/>
      <c r="H661" s="21"/>
      <c r="I661" s="25"/>
      <c r="J661" s="22"/>
      <c r="K661" s="21"/>
      <c r="L661" s="22"/>
      <c r="M661" s="22"/>
      <c r="N661" s="26"/>
      <c r="O661" s="26"/>
      <c r="P661" s="26"/>
      <c r="Q661" s="26"/>
      <c r="R661" s="26"/>
      <c r="S661" s="26"/>
      <c r="T661" s="26"/>
      <c r="U661" s="26"/>
      <c r="V661" s="26"/>
      <c r="W661" s="26"/>
      <c r="X661" s="26"/>
      <c r="Y661" s="26"/>
      <c r="Z661" s="26"/>
    </row>
    <row r="662" spans="1:26" ht="16.5" customHeight="1" x14ac:dyDescent="0.3">
      <c r="A662" s="21"/>
      <c r="B662" s="21"/>
      <c r="C662" s="22"/>
      <c r="D662" s="22"/>
      <c r="E662" s="21"/>
      <c r="F662" s="23"/>
      <c r="G662" s="24"/>
      <c r="H662" s="21"/>
      <c r="I662" s="25"/>
      <c r="J662" s="22"/>
      <c r="K662" s="21"/>
      <c r="L662" s="22"/>
      <c r="M662" s="22"/>
      <c r="N662" s="26"/>
      <c r="O662" s="26"/>
      <c r="P662" s="26"/>
      <c r="Q662" s="26"/>
      <c r="R662" s="26"/>
      <c r="S662" s="26"/>
      <c r="T662" s="26"/>
      <c r="U662" s="26"/>
      <c r="V662" s="26"/>
      <c r="W662" s="26"/>
      <c r="X662" s="26"/>
      <c r="Y662" s="26"/>
      <c r="Z662" s="26"/>
    </row>
    <row r="663" spans="1:26" ht="16.5" customHeight="1" x14ac:dyDescent="0.3">
      <c r="A663" s="21"/>
      <c r="B663" s="21"/>
      <c r="C663" s="22"/>
      <c r="D663" s="22"/>
      <c r="E663" s="21"/>
      <c r="F663" s="23"/>
      <c r="G663" s="24"/>
      <c r="H663" s="21"/>
      <c r="I663" s="25"/>
      <c r="J663" s="22"/>
      <c r="K663" s="21"/>
      <c r="L663" s="22"/>
      <c r="M663" s="22"/>
      <c r="N663" s="26"/>
      <c r="O663" s="26"/>
      <c r="P663" s="26"/>
      <c r="Q663" s="26"/>
      <c r="R663" s="26"/>
      <c r="S663" s="26"/>
      <c r="T663" s="26"/>
      <c r="U663" s="26"/>
      <c r="V663" s="26"/>
      <c r="W663" s="26"/>
      <c r="X663" s="26"/>
      <c r="Y663" s="26"/>
      <c r="Z663" s="26"/>
    </row>
    <row r="664" spans="1:26" ht="16.5" customHeight="1" x14ac:dyDescent="0.3">
      <c r="A664" s="21"/>
      <c r="B664" s="21"/>
      <c r="C664" s="22"/>
      <c r="D664" s="22"/>
      <c r="E664" s="21"/>
      <c r="F664" s="23"/>
      <c r="G664" s="24"/>
      <c r="H664" s="21"/>
      <c r="I664" s="25"/>
      <c r="J664" s="22"/>
      <c r="K664" s="21"/>
      <c r="L664" s="22"/>
      <c r="M664" s="22"/>
      <c r="N664" s="26"/>
      <c r="O664" s="26"/>
      <c r="P664" s="26"/>
      <c r="Q664" s="26"/>
      <c r="R664" s="26"/>
      <c r="S664" s="26"/>
      <c r="T664" s="26"/>
      <c r="U664" s="26"/>
      <c r="V664" s="26"/>
      <c r="W664" s="26"/>
      <c r="X664" s="26"/>
      <c r="Y664" s="26"/>
      <c r="Z664" s="26"/>
    </row>
    <row r="665" spans="1:26" ht="16.5" customHeight="1" x14ac:dyDescent="0.3">
      <c r="A665" s="21"/>
      <c r="B665" s="21"/>
      <c r="C665" s="22"/>
      <c r="D665" s="22"/>
      <c r="E665" s="21"/>
      <c r="F665" s="23"/>
      <c r="G665" s="24"/>
      <c r="H665" s="21"/>
      <c r="I665" s="25"/>
      <c r="J665" s="22"/>
      <c r="K665" s="21"/>
      <c r="L665" s="22"/>
      <c r="M665" s="22"/>
      <c r="N665" s="26"/>
      <c r="O665" s="26"/>
      <c r="P665" s="26"/>
      <c r="Q665" s="26"/>
      <c r="R665" s="26"/>
      <c r="S665" s="26"/>
      <c r="T665" s="26"/>
      <c r="U665" s="26"/>
      <c r="V665" s="26"/>
      <c r="W665" s="26"/>
      <c r="X665" s="26"/>
      <c r="Y665" s="26"/>
      <c r="Z665" s="26"/>
    </row>
    <row r="666" spans="1:26" ht="16.5" customHeight="1" x14ac:dyDescent="0.3">
      <c r="A666" s="21"/>
      <c r="B666" s="21"/>
      <c r="C666" s="22"/>
      <c r="D666" s="22"/>
      <c r="E666" s="21"/>
      <c r="F666" s="23"/>
      <c r="G666" s="24"/>
      <c r="H666" s="21"/>
      <c r="I666" s="25"/>
      <c r="J666" s="22"/>
      <c r="K666" s="21"/>
      <c r="L666" s="22"/>
      <c r="M666" s="22"/>
      <c r="N666" s="26"/>
      <c r="O666" s="26"/>
      <c r="P666" s="26"/>
      <c r="Q666" s="26"/>
      <c r="R666" s="26"/>
      <c r="S666" s="26"/>
      <c r="T666" s="26"/>
      <c r="U666" s="26"/>
      <c r="V666" s="26"/>
      <c r="W666" s="26"/>
      <c r="X666" s="26"/>
      <c r="Y666" s="26"/>
      <c r="Z666" s="26"/>
    </row>
    <row r="667" spans="1:26" ht="16.5" customHeight="1" x14ac:dyDescent="0.3">
      <c r="A667" s="21"/>
      <c r="B667" s="21"/>
      <c r="C667" s="22"/>
      <c r="D667" s="22"/>
      <c r="E667" s="21"/>
      <c r="F667" s="23"/>
      <c r="G667" s="24"/>
      <c r="H667" s="21"/>
      <c r="I667" s="25"/>
      <c r="J667" s="22"/>
      <c r="K667" s="21"/>
      <c r="L667" s="22"/>
      <c r="M667" s="22"/>
      <c r="N667" s="26"/>
      <c r="O667" s="26"/>
      <c r="P667" s="26"/>
      <c r="Q667" s="26"/>
      <c r="R667" s="26"/>
      <c r="S667" s="26"/>
      <c r="T667" s="26"/>
      <c r="U667" s="26"/>
      <c r="V667" s="26"/>
      <c r="W667" s="26"/>
      <c r="X667" s="26"/>
      <c r="Y667" s="26"/>
      <c r="Z667" s="26"/>
    </row>
    <row r="668" spans="1:26" ht="16.5" customHeight="1" x14ac:dyDescent="0.3">
      <c r="A668" s="21"/>
      <c r="B668" s="21"/>
      <c r="C668" s="22"/>
      <c r="D668" s="22"/>
      <c r="E668" s="21"/>
      <c r="F668" s="23"/>
      <c r="G668" s="24"/>
      <c r="H668" s="21"/>
      <c r="I668" s="25"/>
      <c r="J668" s="22"/>
      <c r="K668" s="21"/>
      <c r="L668" s="22"/>
      <c r="M668" s="22"/>
      <c r="N668" s="26"/>
      <c r="O668" s="26"/>
      <c r="P668" s="26"/>
      <c r="Q668" s="26"/>
      <c r="R668" s="26"/>
      <c r="S668" s="26"/>
      <c r="T668" s="26"/>
      <c r="U668" s="26"/>
      <c r="V668" s="26"/>
      <c r="W668" s="26"/>
      <c r="X668" s="26"/>
      <c r="Y668" s="26"/>
      <c r="Z668" s="26"/>
    </row>
    <row r="669" spans="1:26" ht="16.5" customHeight="1" x14ac:dyDescent="0.3">
      <c r="A669" s="21"/>
      <c r="B669" s="21"/>
      <c r="C669" s="22"/>
      <c r="D669" s="22"/>
      <c r="E669" s="21"/>
      <c r="F669" s="23"/>
      <c r="G669" s="24"/>
      <c r="H669" s="21"/>
      <c r="I669" s="25"/>
      <c r="J669" s="22"/>
      <c r="K669" s="21"/>
      <c r="L669" s="22"/>
      <c r="M669" s="22"/>
      <c r="N669" s="26"/>
      <c r="O669" s="26"/>
      <c r="P669" s="26"/>
      <c r="Q669" s="26"/>
      <c r="R669" s="26"/>
      <c r="S669" s="26"/>
      <c r="T669" s="26"/>
      <c r="U669" s="26"/>
      <c r="V669" s="26"/>
      <c r="W669" s="26"/>
      <c r="X669" s="26"/>
      <c r="Y669" s="26"/>
      <c r="Z669" s="26"/>
    </row>
    <row r="670" spans="1:26" ht="16.5" customHeight="1" x14ac:dyDescent="0.3">
      <c r="A670" s="21"/>
      <c r="B670" s="21"/>
      <c r="C670" s="22"/>
      <c r="D670" s="22"/>
      <c r="E670" s="21"/>
      <c r="F670" s="23"/>
      <c r="G670" s="24"/>
      <c r="H670" s="21"/>
      <c r="I670" s="25"/>
      <c r="J670" s="22"/>
      <c r="K670" s="21"/>
      <c r="L670" s="22"/>
      <c r="M670" s="22"/>
      <c r="N670" s="26"/>
      <c r="O670" s="26"/>
      <c r="P670" s="26"/>
      <c r="Q670" s="26"/>
      <c r="R670" s="26"/>
      <c r="S670" s="26"/>
      <c r="T670" s="26"/>
      <c r="U670" s="26"/>
      <c r="V670" s="26"/>
      <c r="W670" s="26"/>
      <c r="X670" s="26"/>
      <c r="Y670" s="26"/>
      <c r="Z670" s="26"/>
    </row>
    <row r="671" spans="1:26" ht="16.5" customHeight="1" x14ac:dyDescent="0.3">
      <c r="A671" s="21"/>
      <c r="B671" s="21"/>
      <c r="C671" s="22"/>
      <c r="D671" s="22"/>
      <c r="E671" s="21"/>
      <c r="F671" s="23"/>
      <c r="G671" s="24"/>
      <c r="H671" s="21"/>
      <c r="I671" s="25"/>
      <c r="J671" s="22"/>
      <c r="K671" s="21"/>
      <c r="L671" s="22"/>
      <c r="M671" s="22"/>
      <c r="N671" s="26"/>
      <c r="O671" s="26"/>
      <c r="P671" s="26"/>
      <c r="Q671" s="26"/>
      <c r="R671" s="26"/>
      <c r="S671" s="26"/>
      <c r="T671" s="26"/>
      <c r="U671" s="26"/>
      <c r="V671" s="26"/>
      <c r="W671" s="26"/>
      <c r="X671" s="26"/>
      <c r="Y671" s="26"/>
      <c r="Z671" s="26"/>
    </row>
    <row r="672" spans="1:26" ht="16.5" customHeight="1" x14ac:dyDescent="0.3">
      <c r="A672" s="21"/>
      <c r="B672" s="21"/>
      <c r="C672" s="22"/>
      <c r="D672" s="22"/>
      <c r="E672" s="21"/>
      <c r="F672" s="23"/>
      <c r="G672" s="24"/>
      <c r="H672" s="21"/>
      <c r="I672" s="25"/>
      <c r="J672" s="22"/>
      <c r="K672" s="21"/>
      <c r="L672" s="22"/>
      <c r="M672" s="22"/>
      <c r="N672" s="26"/>
      <c r="O672" s="26"/>
      <c r="P672" s="26"/>
      <c r="Q672" s="26"/>
      <c r="R672" s="26"/>
      <c r="S672" s="26"/>
      <c r="T672" s="26"/>
      <c r="U672" s="26"/>
      <c r="V672" s="26"/>
      <c r="W672" s="26"/>
      <c r="X672" s="26"/>
      <c r="Y672" s="26"/>
      <c r="Z672" s="26"/>
    </row>
    <row r="673" spans="1:26" ht="16.5" customHeight="1" x14ac:dyDescent="0.3">
      <c r="A673" s="21"/>
      <c r="B673" s="21"/>
      <c r="C673" s="22"/>
      <c r="D673" s="22"/>
      <c r="E673" s="21"/>
      <c r="F673" s="23"/>
      <c r="G673" s="24"/>
      <c r="H673" s="21"/>
      <c r="I673" s="25"/>
      <c r="J673" s="22"/>
      <c r="K673" s="21"/>
      <c r="L673" s="22"/>
      <c r="M673" s="22"/>
      <c r="N673" s="26"/>
      <c r="O673" s="26"/>
      <c r="P673" s="26"/>
      <c r="Q673" s="26"/>
      <c r="R673" s="26"/>
      <c r="S673" s="26"/>
      <c r="T673" s="26"/>
      <c r="U673" s="26"/>
      <c r="V673" s="26"/>
      <c r="W673" s="26"/>
      <c r="X673" s="26"/>
      <c r="Y673" s="26"/>
      <c r="Z673" s="26"/>
    </row>
    <row r="674" spans="1:26" ht="16.5" customHeight="1" x14ac:dyDescent="0.3">
      <c r="A674" s="21"/>
      <c r="B674" s="21"/>
      <c r="C674" s="22"/>
      <c r="D674" s="22"/>
      <c r="E674" s="21"/>
      <c r="F674" s="23"/>
      <c r="G674" s="24"/>
      <c r="H674" s="21"/>
      <c r="I674" s="25"/>
      <c r="J674" s="22"/>
      <c r="K674" s="21"/>
      <c r="L674" s="22"/>
      <c r="M674" s="22"/>
      <c r="N674" s="26"/>
      <c r="O674" s="26"/>
      <c r="P674" s="26"/>
      <c r="Q674" s="26"/>
      <c r="R674" s="26"/>
      <c r="S674" s="26"/>
      <c r="T674" s="26"/>
      <c r="U674" s="26"/>
      <c r="V674" s="26"/>
      <c r="W674" s="26"/>
      <c r="X674" s="26"/>
      <c r="Y674" s="26"/>
      <c r="Z674" s="26"/>
    </row>
    <row r="675" spans="1:26" ht="16.5" customHeight="1" x14ac:dyDescent="0.3">
      <c r="A675" s="21"/>
      <c r="B675" s="21"/>
      <c r="C675" s="22"/>
      <c r="D675" s="22"/>
      <c r="E675" s="21"/>
      <c r="F675" s="23"/>
      <c r="G675" s="24"/>
      <c r="H675" s="21"/>
      <c r="I675" s="25"/>
      <c r="J675" s="22"/>
      <c r="K675" s="21"/>
      <c r="L675" s="22"/>
      <c r="M675" s="22"/>
      <c r="N675" s="26"/>
      <c r="O675" s="26"/>
      <c r="P675" s="26"/>
      <c r="Q675" s="26"/>
      <c r="R675" s="26"/>
      <c r="S675" s="26"/>
      <c r="T675" s="26"/>
      <c r="U675" s="26"/>
      <c r="V675" s="26"/>
      <c r="W675" s="26"/>
      <c r="X675" s="26"/>
      <c r="Y675" s="26"/>
      <c r="Z675" s="26"/>
    </row>
    <row r="676" spans="1:26" ht="16.5" customHeight="1" x14ac:dyDescent="0.3">
      <c r="A676" s="21"/>
      <c r="B676" s="21"/>
      <c r="C676" s="22"/>
      <c r="D676" s="22"/>
      <c r="E676" s="21"/>
      <c r="F676" s="23"/>
      <c r="G676" s="24"/>
      <c r="H676" s="21"/>
      <c r="I676" s="25"/>
      <c r="J676" s="22"/>
      <c r="K676" s="21"/>
      <c r="L676" s="22"/>
      <c r="M676" s="22"/>
      <c r="N676" s="26"/>
      <c r="O676" s="26"/>
      <c r="P676" s="26"/>
      <c r="Q676" s="26"/>
      <c r="R676" s="26"/>
      <c r="S676" s="26"/>
      <c r="T676" s="26"/>
      <c r="U676" s="26"/>
      <c r="V676" s="26"/>
      <c r="W676" s="26"/>
      <c r="X676" s="26"/>
      <c r="Y676" s="26"/>
      <c r="Z676" s="26"/>
    </row>
    <row r="677" spans="1:26" ht="16.5" customHeight="1" x14ac:dyDescent="0.3">
      <c r="A677" s="21"/>
      <c r="B677" s="21"/>
      <c r="C677" s="22"/>
      <c r="D677" s="22"/>
      <c r="E677" s="21"/>
      <c r="F677" s="23"/>
      <c r="G677" s="24"/>
      <c r="H677" s="21"/>
      <c r="I677" s="25"/>
      <c r="J677" s="22"/>
      <c r="K677" s="21"/>
      <c r="L677" s="22"/>
      <c r="M677" s="22"/>
      <c r="N677" s="26"/>
      <c r="O677" s="26"/>
      <c r="P677" s="26"/>
      <c r="Q677" s="26"/>
      <c r="R677" s="26"/>
      <c r="S677" s="26"/>
      <c r="T677" s="26"/>
      <c r="U677" s="26"/>
      <c r="V677" s="26"/>
      <c r="W677" s="26"/>
      <c r="X677" s="26"/>
      <c r="Y677" s="26"/>
      <c r="Z677" s="26"/>
    </row>
    <row r="678" spans="1:26" ht="16.5" customHeight="1" x14ac:dyDescent="0.3">
      <c r="A678" s="21"/>
      <c r="B678" s="21"/>
      <c r="C678" s="22"/>
      <c r="D678" s="22"/>
      <c r="E678" s="21"/>
      <c r="F678" s="23"/>
      <c r="G678" s="24"/>
      <c r="H678" s="21"/>
      <c r="I678" s="25"/>
      <c r="J678" s="22"/>
      <c r="K678" s="21"/>
      <c r="L678" s="22"/>
      <c r="M678" s="22"/>
      <c r="N678" s="26"/>
      <c r="O678" s="26"/>
      <c r="P678" s="26"/>
      <c r="Q678" s="26"/>
      <c r="R678" s="26"/>
      <c r="S678" s="26"/>
      <c r="T678" s="26"/>
      <c r="U678" s="26"/>
      <c r="V678" s="26"/>
      <c r="W678" s="26"/>
      <c r="X678" s="26"/>
      <c r="Y678" s="26"/>
      <c r="Z678" s="26"/>
    </row>
    <row r="679" spans="1:26" ht="16.5" customHeight="1" x14ac:dyDescent="0.3">
      <c r="A679" s="21"/>
      <c r="B679" s="21"/>
      <c r="C679" s="22"/>
      <c r="D679" s="22"/>
      <c r="E679" s="21"/>
      <c r="F679" s="23"/>
      <c r="G679" s="24"/>
      <c r="H679" s="21"/>
      <c r="I679" s="25"/>
      <c r="J679" s="22"/>
      <c r="K679" s="21"/>
      <c r="L679" s="22"/>
      <c r="M679" s="22"/>
      <c r="N679" s="26"/>
      <c r="O679" s="26"/>
      <c r="P679" s="26"/>
      <c r="Q679" s="26"/>
      <c r="R679" s="26"/>
      <c r="S679" s="26"/>
      <c r="T679" s="26"/>
      <c r="U679" s="26"/>
      <c r="V679" s="26"/>
      <c r="W679" s="26"/>
      <c r="X679" s="26"/>
      <c r="Y679" s="26"/>
      <c r="Z679" s="26"/>
    </row>
    <row r="680" spans="1:26" ht="16.5" customHeight="1" x14ac:dyDescent="0.3">
      <c r="A680" s="21"/>
      <c r="B680" s="21"/>
      <c r="C680" s="22"/>
      <c r="D680" s="22"/>
      <c r="E680" s="21"/>
      <c r="F680" s="23"/>
      <c r="G680" s="24"/>
      <c r="H680" s="21"/>
      <c r="I680" s="25"/>
      <c r="J680" s="22"/>
      <c r="K680" s="21"/>
      <c r="L680" s="22"/>
      <c r="M680" s="22"/>
      <c r="N680" s="26"/>
      <c r="O680" s="26"/>
      <c r="P680" s="26"/>
      <c r="Q680" s="26"/>
      <c r="R680" s="26"/>
      <c r="S680" s="26"/>
      <c r="T680" s="26"/>
      <c r="U680" s="26"/>
      <c r="V680" s="26"/>
      <c r="W680" s="26"/>
      <c r="X680" s="26"/>
      <c r="Y680" s="26"/>
      <c r="Z680" s="26"/>
    </row>
    <row r="681" spans="1:26" ht="16.5" customHeight="1" x14ac:dyDescent="0.3">
      <c r="A681" s="21"/>
      <c r="B681" s="21"/>
      <c r="C681" s="22"/>
      <c r="D681" s="22"/>
      <c r="E681" s="21"/>
      <c r="F681" s="23"/>
      <c r="G681" s="24"/>
      <c r="H681" s="21"/>
      <c r="I681" s="25"/>
      <c r="J681" s="22"/>
      <c r="K681" s="21"/>
      <c r="L681" s="22"/>
      <c r="M681" s="22"/>
      <c r="N681" s="26"/>
      <c r="O681" s="26"/>
      <c r="P681" s="26"/>
      <c r="Q681" s="26"/>
      <c r="R681" s="26"/>
      <c r="S681" s="26"/>
      <c r="T681" s="26"/>
      <c r="U681" s="26"/>
      <c r="V681" s="26"/>
      <c r="W681" s="26"/>
      <c r="X681" s="26"/>
      <c r="Y681" s="26"/>
      <c r="Z681" s="26"/>
    </row>
    <row r="682" spans="1:26" ht="16.5" customHeight="1" x14ac:dyDescent="0.3">
      <c r="A682" s="21"/>
      <c r="B682" s="21"/>
      <c r="C682" s="22"/>
      <c r="D682" s="22"/>
      <c r="E682" s="21"/>
      <c r="F682" s="23"/>
      <c r="G682" s="24"/>
      <c r="H682" s="21"/>
      <c r="I682" s="25"/>
      <c r="J682" s="22"/>
      <c r="K682" s="21"/>
      <c r="L682" s="22"/>
      <c r="M682" s="22"/>
      <c r="N682" s="26"/>
      <c r="O682" s="26"/>
      <c r="P682" s="26"/>
      <c r="Q682" s="26"/>
      <c r="R682" s="26"/>
      <c r="S682" s="26"/>
      <c r="T682" s="26"/>
      <c r="U682" s="26"/>
      <c r="V682" s="26"/>
      <c r="W682" s="26"/>
      <c r="X682" s="26"/>
      <c r="Y682" s="26"/>
      <c r="Z682" s="26"/>
    </row>
    <row r="683" spans="1:26" ht="16.5" customHeight="1" x14ac:dyDescent="0.3">
      <c r="A683" s="21"/>
      <c r="B683" s="21"/>
      <c r="C683" s="22"/>
      <c r="D683" s="22"/>
      <c r="E683" s="21"/>
      <c r="F683" s="23"/>
      <c r="G683" s="24"/>
      <c r="H683" s="21"/>
      <c r="I683" s="25"/>
      <c r="J683" s="22"/>
      <c r="K683" s="21"/>
      <c r="L683" s="22"/>
      <c r="M683" s="22"/>
      <c r="N683" s="26"/>
      <c r="O683" s="26"/>
      <c r="P683" s="26"/>
      <c r="Q683" s="26"/>
      <c r="R683" s="26"/>
      <c r="S683" s="26"/>
      <c r="T683" s="26"/>
      <c r="U683" s="26"/>
      <c r="V683" s="26"/>
      <c r="W683" s="26"/>
      <c r="X683" s="26"/>
      <c r="Y683" s="26"/>
      <c r="Z683" s="26"/>
    </row>
    <row r="684" spans="1:26" ht="16.5" customHeight="1" x14ac:dyDescent="0.3">
      <c r="A684" s="21"/>
      <c r="B684" s="21"/>
      <c r="C684" s="22"/>
      <c r="D684" s="22"/>
      <c r="E684" s="21"/>
      <c r="F684" s="23"/>
      <c r="G684" s="24"/>
      <c r="H684" s="21"/>
      <c r="I684" s="25"/>
      <c r="J684" s="22"/>
      <c r="K684" s="21"/>
      <c r="L684" s="22"/>
      <c r="M684" s="22"/>
      <c r="N684" s="26"/>
      <c r="O684" s="26"/>
      <c r="P684" s="26"/>
      <c r="Q684" s="26"/>
      <c r="R684" s="26"/>
      <c r="S684" s="26"/>
      <c r="T684" s="26"/>
      <c r="U684" s="26"/>
      <c r="V684" s="26"/>
      <c r="W684" s="26"/>
      <c r="X684" s="26"/>
      <c r="Y684" s="26"/>
      <c r="Z684" s="26"/>
    </row>
    <row r="685" spans="1:26" ht="16.5" customHeight="1" x14ac:dyDescent="0.3">
      <c r="A685" s="21"/>
      <c r="B685" s="21"/>
      <c r="C685" s="22"/>
      <c r="D685" s="22"/>
      <c r="E685" s="21"/>
      <c r="F685" s="23"/>
      <c r="G685" s="24"/>
      <c r="H685" s="21"/>
      <c r="I685" s="25"/>
      <c r="J685" s="22"/>
      <c r="K685" s="21"/>
      <c r="L685" s="22"/>
      <c r="M685" s="22"/>
      <c r="N685" s="26"/>
      <c r="O685" s="26"/>
      <c r="P685" s="26"/>
      <c r="Q685" s="26"/>
      <c r="R685" s="26"/>
      <c r="S685" s="26"/>
      <c r="T685" s="26"/>
      <c r="U685" s="26"/>
      <c r="V685" s="26"/>
      <c r="W685" s="26"/>
      <c r="X685" s="26"/>
      <c r="Y685" s="26"/>
      <c r="Z685" s="26"/>
    </row>
    <row r="686" spans="1:26" ht="16.5" customHeight="1" x14ac:dyDescent="0.3">
      <c r="A686" s="21"/>
      <c r="B686" s="21"/>
      <c r="C686" s="22"/>
      <c r="D686" s="22"/>
      <c r="E686" s="21"/>
      <c r="F686" s="23"/>
      <c r="G686" s="24"/>
      <c r="H686" s="21"/>
      <c r="I686" s="25"/>
      <c r="J686" s="22"/>
      <c r="K686" s="21"/>
      <c r="L686" s="22"/>
      <c r="M686" s="22"/>
      <c r="N686" s="26"/>
      <c r="O686" s="26"/>
      <c r="P686" s="26"/>
      <c r="Q686" s="26"/>
      <c r="R686" s="26"/>
      <c r="S686" s="26"/>
      <c r="T686" s="26"/>
      <c r="U686" s="26"/>
      <c r="V686" s="26"/>
      <c r="W686" s="26"/>
      <c r="X686" s="26"/>
      <c r="Y686" s="26"/>
      <c r="Z686" s="26"/>
    </row>
    <row r="687" spans="1:26" ht="16.5" customHeight="1" x14ac:dyDescent="0.3">
      <c r="A687" s="21"/>
      <c r="B687" s="21"/>
      <c r="C687" s="22"/>
      <c r="D687" s="22"/>
      <c r="E687" s="21"/>
      <c r="F687" s="23"/>
      <c r="G687" s="24"/>
      <c r="H687" s="21"/>
      <c r="I687" s="25"/>
      <c r="J687" s="22"/>
      <c r="K687" s="21"/>
      <c r="L687" s="22"/>
      <c r="M687" s="22"/>
      <c r="N687" s="26"/>
      <c r="O687" s="26"/>
      <c r="P687" s="26"/>
      <c r="Q687" s="26"/>
      <c r="R687" s="26"/>
      <c r="S687" s="26"/>
      <c r="T687" s="26"/>
      <c r="U687" s="26"/>
      <c r="V687" s="26"/>
      <c r="W687" s="26"/>
      <c r="X687" s="26"/>
      <c r="Y687" s="26"/>
      <c r="Z687" s="26"/>
    </row>
    <row r="688" spans="1:26" ht="16.5" customHeight="1" x14ac:dyDescent="0.3">
      <c r="A688" s="21"/>
      <c r="B688" s="21"/>
      <c r="C688" s="22"/>
      <c r="D688" s="22"/>
      <c r="E688" s="21"/>
      <c r="F688" s="23"/>
      <c r="G688" s="24"/>
      <c r="H688" s="21"/>
      <c r="I688" s="25"/>
      <c r="J688" s="22"/>
      <c r="K688" s="21"/>
      <c r="L688" s="22"/>
      <c r="M688" s="22"/>
      <c r="N688" s="26"/>
      <c r="O688" s="26"/>
      <c r="P688" s="26"/>
      <c r="Q688" s="26"/>
      <c r="R688" s="26"/>
      <c r="S688" s="26"/>
      <c r="T688" s="26"/>
      <c r="U688" s="26"/>
      <c r="V688" s="26"/>
      <c r="W688" s="26"/>
      <c r="X688" s="26"/>
      <c r="Y688" s="26"/>
      <c r="Z688" s="26"/>
    </row>
    <row r="689" spans="1:26" ht="16.5" customHeight="1" x14ac:dyDescent="0.3">
      <c r="A689" s="21"/>
      <c r="B689" s="21"/>
      <c r="C689" s="22"/>
      <c r="D689" s="22"/>
      <c r="E689" s="21"/>
      <c r="F689" s="23"/>
      <c r="G689" s="24"/>
      <c r="H689" s="21"/>
      <c r="I689" s="25"/>
      <c r="J689" s="22"/>
      <c r="K689" s="21"/>
      <c r="L689" s="22"/>
      <c r="M689" s="22"/>
      <c r="N689" s="26"/>
      <c r="O689" s="26"/>
      <c r="P689" s="26"/>
      <c r="Q689" s="26"/>
      <c r="R689" s="26"/>
      <c r="S689" s="26"/>
      <c r="T689" s="26"/>
      <c r="U689" s="26"/>
      <c r="V689" s="26"/>
      <c r="W689" s="26"/>
      <c r="X689" s="26"/>
      <c r="Y689" s="26"/>
      <c r="Z689" s="26"/>
    </row>
    <row r="690" spans="1:26" ht="16.5" customHeight="1" x14ac:dyDescent="0.3">
      <c r="A690" s="21"/>
      <c r="B690" s="21"/>
      <c r="C690" s="22"/>
      <c r="D690" s="22"/>
      <c r="E690" s="21"/>
      <c r="F690" s="23"/>
      <c r="G690" s="24"/>
      <c r="H690" s="21"/>
      <c r="I690" s="25"/>
      <c r="J690" s="22"/>
      <c r="K690" s="21"/>
      <c r="L690" s="22"/>
      <c r="M690" s="22"/>
      <c r="N690" s="26"/>
      <c r="O690" s="26"/>
      <c r="P690" s="26"/>
      <c r="Q690" s="26"/>
      <c r="R690" s="26"/>
      <c r="S690" s="26"/>
      <c r="T690" s="26"/>
      <c r="U690" s="26"/>
      <c r="V690" s="26"/>
      <c r="W690" s="26"/>
      <c r="X690" s="26"/>
      <c r="Y690" s="26"/>
      <c r="Z690" s="26"/>
    </row>
    <row r="691" spans="1:26" ht="16.5" customHeight="1" x14ac:dyDescent="0.3">
      <c r="A691" s="21"/>
      <c r="B691" s="21"/>
      <c r="C691" s="22"/>
      <c r="D691" s="22"/>
      <c r="E691" s="21"/>
      <c r="F691" s="23"/>
      <c r="G691" s="24"/>
      <c r="H691" s="21"/>
      <c r="I691" s="25"/>
      <c r="J691" s="22"/>
      <c r="K691" s="21"/>
      <c r="L691" s="22"/>
      <c r="M691" s="22"/>
      <c r="N691" s="26"/>
      <c r="O691" s="26"/>
      <c r="P691" s="26"/>
      <c r="Q691" s="26"/>
      <c r="R691" s="26"/>
      <c r="S691" s="26"/>
      <c r="T691" s="26"/>
      <c r="U691" s="26"/>
      <c r="V691" s="26"/>
      <c r="W691" s="26"/>
      <c r="X691" s="26"/>
      <c r="Y691" s="26"/>
      <c r="Z691" s="26"/>
    </row>
    <row r="692" spans="1:26" ht="16.5" customHeight="1" x14ac:dyDescent="0.3">
      <c r="A692" s="21"/>
      <c r="B692" s="21"/>
      <c r="C692" s="22"/>
      <c r="D692" s="22"/>
      <c r="E692" s="21"/>
      <c r="F692" s="23"/>
      <c r="G692" s="24"/>
      <c r="H692" s="21"/>
      <c r="I692" s="25"/>
      <c r="J692" s="22"/>
      <c r="K692" s="21"/>
      <c r="L692" s="22"/>
      <c r="M692" s="22"/>
      <c r="N692" s="26"/>
      <c r="O692" s="26"/>
      <c r="P692" s="26"/>
      <c r="Q692" s="26"/>
      <c r="R692" s="26"/>
      <c r="S692" s="26"/>
      <c r="T692" s="26"/>
      <c r="U692" s="26"/>
      <c r="V692" s="26"/>
      <c r="W692" s="26"/>
      <c r="X692" s="26"/>
      <c r="Y692" s="26"/>
      <c r="Z692" s="26"/>
    </row>
    <row r="693" spans="1:26" ht="16.5" customHeight="1" x14ac:dyDescent="0.3">
      <c r="A693" s="21"/>
      <c r="B693" s="21"/>
      <c r="C693" s="22"/>
      <c r="D693" s="22"/>
      <c r="E693" s="21"/>
      <c r="F693" s="23"/>
      <c r="G693" s="24"/>
      <c r="H693" s="21"/>
      <c r="I693" s="25"/>
      <c r="J693" s="22"/>
      <c r="K693" s="21"/>
      <c r="L693" s="22"/>
      <c r="M693" s="22"/>
      <c r="N693" s="26"/>
      <c r="O693" s="26"/>
      <c r="P693" s="26"/>
      <c r="Q693" s="26"/>
      <c r="R693" s="26"/>
      <c r="S693" s="26"/>
      <c r="T693" s="26"/>
      <c r="U693" s="26"/>
      <c r="V693" s="26"/>
      <c r="W693" s="26"/>
      <c r="X693" s="26"/>
      <c r="Y693" s="26"/>
      <c r="Z693" s="26"/>
    </row>
    <row r="694" spans="1:26" ht="16.5" customHeight="1" x14ac:dyDescent="0.3">
      <c r="A694" s="21"/>
      <c r="B694" s="21"/>
      <c r="C694" s="22"/>
      <c r="D694" s="22"/>
      <c r="E694" s="21"/>
      <c r="F694" s="23"/>
      <c r="G694" s="24"/>
      <c r="H694" s="21"/>
      <c r="I694" s="25"/>
      <c r="J694" s="22"/>
      <c r="K694" s="21"/>
      <c r="L694" s="22"/>
      <c r="M694" s="22"/>
      <c r="N694" s="26"/>
      <c r="O694" s="26"/>
      <c r="P694" s="26"/>
      <c r="Q694" s="26"/>
      <c r="R694" s="26"/>
      <c r="S694" s="26"/>
      <c r="T694" s="26"/>
      <c r="U694" s="26"/>
      <c r="V694" s="26"/>
      <c r="W694" s="26"/>
      <c r="X694" s="26"/>
      <c r="Y694" s="26"/>
      <c r="Z694" s="26"/>
    </row>
    <row r="695" spans="1:26" ht="16.5" customHeight="1" x14ac:dyDescent="0.3">
      <c r="A695" s="21"/>
      <c r="B695" s="21"/>
      <c r="C695" s="22"/>
      <c r="D695" s="22"/>
      <c r="E695" s="21"/>
      <c r="F695" s="23"/>
      <c r="G695" s="24"/>
      <c r="H695" s="21"/>
      <c r="I695" s="25"/>
      <c r="J695" s="22"/>
      <c r="K695" s="21"/>
      <c r="L695" s="22"/>
      <c r="M695" s="22"/>
      <c r="N695" s="26"/>
      <c r="O695" s="26"/>
      <c r="P695" s="26"/>
      <c r="Q695" s="26"/>
      <c r="R695" s="26"/>
      <c r="S695" s="26"/>
      <c r="T695" s="26"/>
      <c r="U695" s="26"/>
      <c r="V695" s="26"/>
      <c r="W695" s="26"/>
      <c r="X695" s="26"/>
      <c r="Y695" s="26"/>
      <c r="Z695" s="26"/>
    </row>
    <row r="696" spans="1:26" ht="16.5" customHeight="1" x14ac:dyDescent="0.3">
      <c r="A696" s="21"/>
      <c r="B696" s="21"/>
      <c r="C696" s="22"/>
      <c r="D696" s="22"/>
      <c r="E696" s="21"/>
      <c r="F696" s="23"/>
      <c r="G696" s="24"/>
      <c r="H696" s="21"/>
      <c r="I696" s="25"/>
      <c r="J696" s="22"/>
      <c r="K696" s="21"/>
      <c r="L696" s="22"/>
      <c r="M696" s="22"/>
      <c r="N696" s="26"/>
      <c r="O696" s="26"/>
      <c r="P696" s="26"/>
      <c r="Q696" s="26"/>
      <c r="R696" s="26"/>
      <c r="S696" s="26"/>
      <c r="T696" s="26"/>
      <c r="U696" s="26"/>
      <c r="V696" s="26"/>
      <c r="W696" s="26"/>
      <c r="X696" s="26"/>
      <c r="Y696" s="26"/>
      <c r="Z696" s="26"/>
    </row>
    <row r="697" spans="1:26" ht="16.5" customHeight="1" x14ac:dyDescent="0.3">
      <c r="A697" s="21"/>
      <c r="B697" s="21"/>
      <c r="C697" s="22"/>
      <c r="D697" s="22"/>
      <c r="E697" s="21"/>
      <c r="F697" s="23"/>
      <c r="G697" s="24"/>
      <c r="H697" s="21"/>
      <c r="I697" s="25"/>
      <c r="J697" s="22"/>
      <c r="K697" s="21"/>
      <c r="L697" s="22"/>
      <c r="M697" s="22"/>
      <c r="N697" s="26"/>
      <c r="O697" s="26"/>
      <c r="P697" s="26"/>
      <c r="Q697" s="26"/>
      <c r="R697" s="26"/>
      <c r="S697" s="26"/>
      <c r="T697" s="26"/>
      <c r="U697" s="26"/>
      <c r="V697" s="26"/>
      <c r="W697" s="26"/>
      <c r="X697" s="26"/>
      <c r="Y697" s="26"/>
      <c r="Z697" s="26"/>
    </row>
    <row r="698" spans="1:26" ht="16.5" customHeight="1" x14ac:dyDescent="0.3">
      <c r="A698" s="21"/>
      <c r="B698" s="21"/>
      <c r="C698" s="22"/>
      <c r="D698" s="22"/>
      <c r="E698" s="21"/>
      <c r="F698" s="23"/>
      <c r="G698" s="24"/>
      <c r="H698" s="21"/>
      <c r="I698" s="25"/>
      <c r="J698" s="22"/>
      <c r="K698" s="21"/>
      <c r="L698" s="22"/>
      <c r="M698" s="22"/>
      <c r="N698" s="26"/>
      <c r="O698" s="26"/>
      <c r="P698" s="26"/>
      <c r="Q698" s="26"/>
      <c r="R698" s="26"/>
      <c r="S698" s="26"/>
      <c r="T698" s="26"/>
      <c r="U698" s="26"/>
      <c r="V698" s="26"/>
      <c r="W698" s="26"/>
      <c r="X698" s="26"/>
      <c r="Y698" s="26"/>
      <c r="Z698" s="26"/>
    </row>
    <row r="699" spans="1:26" ht="16.5" customHeight="1" x14ac:dyDescent="0.3">
      <c r="A699" s="21"/>
      <c r="B699" s="21"/>
      <c r="C699" s="22"/>
      <c r="D699" s="22"/>
      <c r="E699" s="21"/>
      <c r="F699" s="23"/>
      <c r="G699" s="24"/>
      <c r="H699" s="21"/>
      <c r="I699" s="25"/>
      <c r="J699" s="22"/>
      <c r="K699" s="21"/>
      <c r="L699" s="22"/>
      <c r="M699" s="22"/>
      <c r="N699" s="26"/>
      <c r="O699" s="26"/>
      <c r="P699" s="26"/>
      <c r="Q699" s="26"/>
      <c r="R699" s="26"/>
      <c r="S699" s="26"/>
      <c r="T699" s="26"/>
      <c r="U699" s="26"/>
      <c r="V699" s="26"/>
      <c r="W699" s="26"/>
      <c r="X699" s="26"/>
      <c r="Y699" s="26"/>
      <c r="Z699" s="26"/>
    </row>
    <row r="700" spans="1:26" ht="16.5" customHeight="1" x14ac:dyDescent="0.3">
      <c r="A700" s="21"/>
      <c r="B700" s="21"/>
      <c r="C700" s="22"/>
      <c r="D700" s="22"/>
      <c r="E700" s="21"/>
      <c r="F700" s="23"/>
      <c r="G700" s="24"/>
      <c r="H700" s="21"/>
      <c r="I700" s="25"/>
      <c r="J700" s="22"/>
      <c r="K700" s="21"/>
      <c r="L700" s="22"/>
      <c r="M700" s="22"/>
      <c r="N700" s="26"/>
      <c r="O700" s="26"/>
      <c r="P700" s="26"/>
      <c r="Q700" s="26"/>
      <c r="R700" s="26"/>
      <c r="S700" s="26"/>
      <c r="T700" s="26"/>
      <c r="U700" s="26"/>
      <c r="V700" s="26"/>
      <c r="W700" s="26"/>
      <c r="X700" s="26"/>
      <c r="Y700" s="26"/>
      <c r="Z700" s="26"/>
    </row>
    <row r="701" spans="1:26" ht="16.5" customHeight="1" x14ac:dyDescent="0.3">
      <c r="A701" s="21"/>
      <c r="B701" s="21"/>
      <c r="C701" s="22"/>
      <c r="D701" s="22"/>
      <c r="E701" s="21"/>
      <c r="F701" s="23"/>
      <c r="G701" s="24"/>
      <c r="H701" s="21"/>
      <c r="I701" s="25"/>
      <c r="J701" s="22"/>
      <c r="K701" s="21"/>
      <c r="L701" s="22"/>
      <c r="M701" s="22"/>
      <c r="N701" s="26"/>
      <c r="O701" s="26"/>
      <c r="P701" s="26"/>
      <c r="Q701" s="26"/>
      <c r="R701" s="26"/>
      <c r="S701" s="26"/>
      <c r="T701" s="26"/>
      <c r="U701" s="26"/>
      <c r="V701" s="26"/>
      <c r="W701" s="26"/>
      <c r="X701" s="26"/>
      <c r="Y701" s="26"/>
      <c r="Z701" s="26"/>
    </row>
    <row r="702" spans="1:26" ht="16.5" customHeight="1" x14ac:dyDescent="0.3">
      <c r="A702" s="21"/>
      <c r="B702" s="21"/>
      <c r="C702" s="22"/>
      <c r="D702" s="22"/>
      <c r="E702" s="21"/>
      <c r="F702" s="23"/>
      <c r="G702" s="24"/>
      <c r="H702" s="21"/>
      <c r="I702" s="25"/>
      <c r="J702" s="22"/>
      <c r="K702" s="21"/>
      <c r="L702" s="22"/>
      <c r="M702" s="22"/>
      <c r="N702" s="26"/>
      <c r="O702" s="26"/>
      <c r="P702" s="26"/>
      <c r="Q702" s="26"/>
      <c r="R702" s="26"/>
      <c r="S702" s="26"/>
      <c r="T702" s="26"/>
      <c r="U702" s="26"/>
      <c r="V702" s="26"/>
      <c r="W702" s="26"/>
      <c r="X702" s="26"/>
      <c r="Y702" s="26"/>
      <c r="Z702" s="26"/>
    </row>
    <row r="703" spans="1:26" ht="16.5" customHeight="1" x14ac:dyDescent="0.3">
      <c r="A703" s="21"/>
      <c r="B703" s="21"/>
      <c r="C703" s="22"/>
      <c r="D703" s="22"/>
      <c r="E703" s="21"/>
      <c r="F703" s="23"/>
      <c r="G703" s="24"/>
      <c r="H703" s="21"/>
      <c r="I703" s="25"/>
      <c r="J703" s="22"/>
      <c r="K703" s="21"/>
      <c r="L703" s="22"/>
      <c r="M703" s="22"/>
      <c r="N703" s="26"/>
      <c r="O703" s="26"/>
      <c r="P703" s="26"/>
      <c r="Q703" s="26"/>
      <c r="R703" s="26"/>
      <c r="S703" s="26"/>
      <c r="T703" s="26"/>
      <c r="U703" s="26"/>
      <c r="V703" s="26"/>
      <c r="W703" s="26"/>
      <c r="X703" s="26"/>
      <c r="Y703" s="26"/>
      <c r="Z703" s="26"/>
    </row>
    <row r="704" spans="1:26" ht="16.5" customHeight="1" x14ac:dyDescent="0.3">
      <c r="A704" s="21"/>
      <c r="B704" s="21"/>
      <c r="C704" s="22"/>
      <c r="D704" s="22"/>
      <c r="E704" s="21"/>
      <c r="F704" s="23"/>
      <c r="G704" s="24"/>
      <c r="H704" s="21"/>
      <c r="I704" s="25"/>
      <c r="J704" s="22"/>
      <c r="K704" s="21"/>
      <c r="L704" s="22"/>
      <c r="M704" s="22"/>
      <c r="N704" s="26"/>
      <c r="O704" s="26"/>
      <c r="P704" s="26"/>
      <c r="Q704" s="26"/>
      <c r="R704" s="26"/>
      <c r="S704" s="26"/>
      <c r="T704" s="26"/>
      <c r="U704" s="26"/>
      <c r="V704" s="26"/>
      <c r="W704" s="26"/>
      <c r="X704" s="26"/>
      <c r="Y704" s="26"/>
      <c r="Z704" s="26"/>
    </row>
    <row r="705" spans="1:26" ht="16.5" customHeight="1" x14ac:dyDescent="0.3">
      <c r="A705" s="21"/>
      <c r="B705" s="21"/>
      <c r="C705" s="22"/>
      <c r="D705" s="22"/>
      <c r="E705" s="21"/>
      <c r="F705" s="23"/>
      <c r="G705" s="24"/>
      <c r="H705" s="21"/>
      <c r="I705" s="25"/>
      <c r="J705" s="22"/>
      <c r="K705" s="21"/>
      <c r="L705" s="22"/>
      <c r="M705" s="22"/>
      <c r="N705" s="26"/>
      <c r="O705" s="26"/>
      <c r="P705" s="26"/>
      <c r="Q705" s="26"/>
      <c r="R705" s="26"/>
      <c r="S705" s="26"/>
      <c r="T705" s="26"/>
      <c r="U705" s="26"/>
      <c r="V705" s="26"/>
      <c r="W705" s="26"/>
      <c r="X705" s="26"/>
      <c r="Y705" s="26"/>
      <c r="Z705" s="26"/>
    </row>
    <row r="706" spans="1:26" ht="16.5" customHeight="1" x14ac:dyDescent="0.3">
      <c r="A706" s="21"/>
      <c r="B706" s="21"/>
      <c r="C706" s="22"/>
      <c r="D706" s="22"/>
      <c r="E706" s="21"/>
      <c r="F706" s="23"/>
      <c r="G706" s="24"/>
      <c r="H706" s="21"/>
      <c r="I706" s="25"/>
      <c r="J706" s="22"/>
      <c r="K706" s="21"/>
      <c r="L706" s="22"/>
      <c r="M706" s="22"/>
      <c r="N706" s="26"/>
      <c r="O706" s="26"/>
      <c r="P706" s="26"/>
      <c r="Q706" s="26"/>
      <c r="R706" s="26"/>
      <c r="S706" s="26"/>
      <c r="T706" s="26"/>
      <c r="U706" s="26"/>
      <c r="V706" s="26"/>
      <c r="W706" s="26"/>
      <c r="X706" s="26"/>
      <c r="Y706" s="26"/>
      <c r="Z706" s="26"/>
    </row>
    <row r="707" spans="1:26" ht="16.5" customHeight="1" x14ac:dyDescent="0.3">
      <c r="A707" s="21"/>
      <c r="B707" s="21"/>
      <c r="C707" s="22"/>
      <c r="D707" s="22"/>
      <c r="E707" s="21"/>
      <c r="F707" s="23"/>
      <c r="G707" s="24"/>
      <c r="H707" s="21"/>
      <c r="I707" s="25"/>
      <c r="J707" s="22"/>
      <c r="K707" s="21"/>
      <c r="L707" s="22"/>
      <c r="M707" s="22"/>
      <c r="N707" s="26"/>
      <c r="O707" s="26"/>
      <c r="P707" s="26"/>
      <c r="Q707" s="26"/>
      <c r="R707" s="26"/>
      <c r="S707" s="26"/>
      <c r="T707" s="26"/>
      <c r="U707" s="26"/>
      <c r="V707" s="26"/>
      <c r="W707" s="26"/>
      <c r="X707" s="26"/>
      <c r="Y707" s="26"/>
      <c r="Z707" s="26"/>
    </row>
    <row r="708" spans="1:26" ht="16.5" customHeight="1" x14ac:dyDescent="0.3">
      <c r="A708" s="21"/>
      <c r="B708" s="21"/>
      <c r="C708" s="22"/>
      <c r="D708" s="22"/>
      <c r="E708" s="21"/>
      <c r="F708" s="23"/>
      <c r="G708" s="24"/>
      <c r="H708" s="21"/>
      <c r="I708" s="25"/>
      <c r="J708" s="22"/>
      <c r="K708" s="21"/>
      <c r="L708" s="22"/>
      <c r="M708" s="22"/>
      <c r="N708" s="26"/>
      <c r="O708" s="26"/>
      <c r="P708" s="26"/>
      <c r="Q708" s="26"/>
      <c r="R708" s="26"/>
      <c r="S708" s="26"/>
      <c r="T708" s="26"/>
      <c r="U708" s="26"/>
      <c r="V708" s="26"/>
      <c r="W708" s="26"/>
      <c r="X708" s="26"/>
      <c r="Y708" s="26"/>
      <c r="Z708" s="26"/>
    </row>
    <row r="709" spans="1:26" ht="16.5" customHeight="1" x14ac:dyDescent="0.3">
      <c r="A709" s="21"/>
      <c r="B709" s="21"/>
      <c r="C709" s="22"/>
      <c r="D709" s="22"/>
      <c r="E709" s="21"/>
      <c r="F709" s="23"/>
      <c r="G709" s="24"/>
      <c r="H709" s="21"/>
      <c r="I709" s="25"/>
      <c r="J709" s="22"/>
      <c r="K709" s="21"/>
      <c r="L709" s="22"/>
      <c r="M709" s="22"/>
      <c r="N709" s="26"/>
      <c r="O709" s="26"/>
      <c r="P709" s="26"/>
      <c r="Q709" s="26"/>
      <c r="R709" s="26"/>
      <c r="S709" s="26"/>
      <c r="T709" s="26"/>
      <c r="U709" s="26"/>
      <c r="V709" s="26"/>
      <c r="W709" s="26"/>
      <c r="X709" s="26"/>
      <c r="Y709" s="26"/>
      <c r="Z709" s="26"/>
    </row>
    <row r="710" spans="1:26" ht="16.5" customHeight="1" x14ac:dyDescent="0.3">
      <c r="A710" s="21"/>
      <c r="B710" s="21"/>
      <c r="C710" s="22"/>
      <c r="D710" s="22"/>
      <c r="E710" s="21"/>
      <c r="F710" s="23"/>
      <c r="G710" s="24"/>
      <c r="H710" s="21"/>
      <c r="I710" s="25"/>
      <c r="J710" s="22"/>
      <c r="K710" s="21"/>
      <c r="L710" s="22"/>
      <c r="M710" s="22"/>
      <c r="N710" s="26"/>
      <c r="O710" s="26"/>
      <c r="P710" s="26"/>
      <c r="Q710" s="26"/>
      <c r="R710" s="26"/>
      <c r="S710" s="26"/>
      <c r="T710" s="26"/>
      <c r="U710" s="26"/>
      <c r="V710" s="26"/>
      <c r="W710" s="26"/>
      <c r="X710" s="26"/>
      <c r="Y710" s="26"/>
      <c r="Z710" s="26"/>
    </row>
    <row r="711" spans="1:26" ht="16.5" customHeight="1" x14ac:dyDescent="0.3">
      <c r="A711" s="21"/>
      <c r="B711" s="21"/>
      <c r="C711" s="22"/>
      <c r="D711" s="22"/>
      <c r="E711" s="21"/>
      <c r="F711" s="23"/>
      <c r="G711" s="24"/>
      <c r="H711" s="21"/>
      <c r="I711" s="25"/>
      <c r="J711" s="22"/>
      <c r="K711" s="21"/>
      <c r="L711" s="22"/>
      <c r="M711" s="22"/>
      <c r="N711" s="26"/>
      <c r="O711" s="26"/>
      <c r="P711" s="26"/>
      <c r="Q711" s="26"/>
      <c r="R711" s="26"/>
      <c r="S711" s="26"/>
      <c r="T711" s="26"/>
      <c r="U711" s="26"/>
      <c r="V711" s="26"/>
      <c r="W711" s="26"/>
      <c r="X711" s="26"/>
      <c r="Y711" s="26"/>
      <c r="Z711" s="26"/>
    </row>
    <row r="712" spans="1:26" ht="16.5" customHeight="1" x14ac:dyDescent="0.3">
      <c r="A712" s="21"/>
      <c r="B712" s="21"/>
      <c r="C712" s="22"/>
      <c r="D712" s="22"/>
      <c r="E712" s="21"/>
      <c r="F712" s="23"/>
      <c r="G712" s="24"/>
      <c r="H712" s="21"/>
      <c r="I712" s="25"/>
      <c r="J712" s="22"/>
      <c r="K712" s="21"/>
      <c r="L712" s="22"/>
      <c r="M712" s="22"/>
      <c r="N712" s="26"/>
      <c r="O712" s="26"/>
      <c r="P712" s="26"/>
      <c r="Q712" s="26"/>
      <c r="R712" s="26"/>
      <c r="S712" s="26"/>
      <c r="T712" s="26"/>
      <c r="U712" s="26"/>
      <c r="V712" s="26"/>
      <c r="W712" s="26"/>
      <c r="X712" s="26"/>
      <c r="Y712" s="26"/>
      <c r="Z712" s="26"/>
    </row>
    <row r="713" spans="1:26" ht="16.5" customHeight="1" x14ac:dyDescent="0.3">
      <c r="A713" s="21"/>
      <c r="B713" s="21"/>
      <c r="C713" s="22"/>
      <c r="D713" s="22"/>
      <c r="E713" s="21"/>
      <c r="F713" s="23"/>
      <c r="G713" s="24"/>
      <c r="H713" s="21"/>
      <c r="I713" s="25"/>
      <c r="J713" s="22"/>
      <c r="K713" s="21"/>
      <c r="L713" s="22"/>
      <c r="M713" s="22"/>
      <c r="N713" s="26"/>
      <c r="O713" s="26"/>
      <c r="P713" s="26"/>
      <c r="Q713" s="26"/>
      <c r="R713" s="26"/>
      <c r="S713" s="26"/>
      <c r="T713" s="26"/>
      <c r="U713" s="26"/>
      <c r="V713" s="26"/>
      <c r="W713" s="26"/>
      <c r="X713" s="26"/>
      <c r="Y713" s="26"/>
      <c r="Z713" s="26"/>
    </row>
    <row r="714" spans="1:26" ht="16.5" customHeight="1" x14ac:dyDescent="0.3">
      <c r="A714" s="21"/>
      <c r="B714" s="21"/>
      <c r="C714" s="22"/>
      <c r="D714" s="22"/>
      <c r="E714" s="21"/>
      <c r="F714" s="23"/>
      <c r="G714" s="24"/>
      <c r="H714" s="21"/>
      <c r="I714" s="25"/>
      <c r="J714" s="22"/>
      <c r="K714" s="21"/>
      <c r="L714" s="22"/>
      <c r="M714" s="22"/>
      <c r="N714" s="26"/>
      <c r="O714" s="26"/>
      <c r="P714" s="26"/>
      <c r="Q714" s="26"/>
      <c r="R714" s="26"/>
      <c r="S714" s="26"/>
      <c r="T714" s="26"/>
      <c r="U714" s="26"/>
      <c r="V714" s="26"/>
      <c r="W714" s="26"/>
      <c r="X714" s="26"/>
      <c r="Y714" s="26"/>
      <c r="Z714" s="26"/>
    </row>
    <row r="715" spans="1:26" ht="16.5" customHeight="1" x14ac:dyDescent="0.3">
      <c r="A715" s="21"/>
      <c r="B715" s="21"/>
      <c r="C715" s="22"/>
      <c r="D715" s="22"/>
      <c r="E715" s="21"/>
      <c r="F715" s="23"/>
      <c r="G715" s="24"/>
      <c r="H715" s="21"/>
      <c r="I715" s="25"/>
      <c r="J715" s="22"/>
      <c r="K715" s="21"/>
      <c r="L715" s="22"/>
      <c r="M715" s="22"/>
      <c r="N715" s="26"/>
      <c r="O715" s="26"/>
      <c r="P715" s="26"/>
      <c r="Q715" s="26"/>
      <c r="R715" s="26"/>
      <c r="S715" s="26"/>
      <c r="T715" s="26"/>
      <c r="U715" s="26"/>
      <c r="V715" s="26"/>
      <c r="W715" s="26"/>
      <c r="X715" s="26"/>
      <c r="Y715" s="26"/>
      <c r="Z715" s="26"/>
    </row>
    <row r="716" spans="1:26" ht="16.5" customHeight="1" x14ac:dyDescent="0.3">
      <c r="A716" s="21"/>
      <c r="B716" s="21"/>
      <c r="C716" s="22"/>
      <c r="D716" s="22"/>
      <c r="E716" s="21"/>
      <c r="F716" s="23"/>
      <c r="G716" s="24"/>
      <c r="H716" s="21"/>
      <c r="I716" s="25"/>
      <c r="J716" s="22"/>
      <c r="K716" s="21"/>
      <c r="L716" s="22"/>
      <c r="M716" s="22"/>
      <c r="N716" s="26"/>
      <c r="O716" s="26"/>
      <c r="P716" s="26"/>
      <c r="Q716" s="26"/>
      <c r="R716" s="26"/>
      <c r="S716" s="26"/>
      <c r="T716" s="26"/>
      <c r="U716" s="26"/>
      <c r="V716" s="26"/>
      <c r="W716" s="26"/>
      <c r="X716" s="26"/>
      <c r="Y716" s="26"/>
      <c r="Z716" s="26"/>
    </row>
    <row r="717" spans="1:26" ht="16.5" customHeight="1" x14ac:dyDescent="0.3">
      <c r="A717" s="21"/>
      <c r="B717" s="21"/>
      <c r="C717" s="22"/>
      <c r="D717" s="22"/>
      <c r="E717" s="21"/>
      <c r="F717" s="23"/>
      <c r="G717" s="24"/>
      <c r="H717" s="21"/>
      <c r="I717" s="25"/>
      <c r="J717" s="22"/>
      <c r="K717" s="21"/>
      <c r="L717" s="22"/>
      <c r="M717" s="22"/>
      <c r="N717" s="26"/>
      <c r="O717" s="26"/>
      <c r="P717" s="26"/>
      <c r="Q717" s="26"/>
      <c r="R717" s="26"/>
      <c r="S717" s="26"/>
      <c r="T717" s="26"/>
      <c r="U717" s="26"/>
      <c r="V717" s="26"/>
      <c r="W717" s="26"/>
      <c r="X717" s="26"/>
      <c r="Y717" s="26"/>
      <c r="Z717" s="26"/>
    </row>
    <row r="718" spans="1:26" ht="16.5" customHeight="1" x14ac:dyDescent="0.3">
      <c r="A718" s="21"/>
      <c r="B718" s="21"/>
      <c r="C718" s="22"/>
      <c r="D718" s="22"/>
      <c r="E718" s="21"/>
      <c r="F718" s="23"/>
      <c r="G718" s="24"/>
      <c r="H718" s="21"/>
      <c r="I718" s="25"/>
      <c r="J718" s="22"/>
      <c r="K718" s="21"/>
      <c r="L718" s="22"/>
      <c r="M718" s="22"/>
      <c r="N718" s="26"/>
      <c r="O718" s="26"/>
      <c r="P718" s="26"/>
      <c r="Q718" s="26"/>
      <c r="R718" s="26"/>
      <c r="S718" s="26"/>
      <c r="T718" s="26"/>
      <c r="U718" s="26"/>
      <c r="V718" s="26"/>
      <c r="W718" s="26"/>
      <c r="X718" s="26"/>
      <c r="Y718" s="26"/>
      <c r="Z718" s="26"/>
    </row>
    <row r="719" spans="1:26" ht="16.5" customHeight="1" x14ac:dyDescent="0.3">
      <c r="A719" s="21"/>
      <c r="B719" s="21"/>
      <c r="C719" s="22"/>
      <c r="D719" s="22"/>
      <c r="E719" s="21"/>
      <c r="F719" s="23"/>
      <c r="G719" s="24"/>
      <c r="H719" s="21"/>
      <c r="I719" s="25"/>
      <c r="J719" s="22"/>
      <c r="K719" s="21"/>
      <c r="L719" s="22"/>
      <c r="M719" s="22"/>
      <c r="N719" s="26"/>
      <c r="O719" s="26"/>
      <c r="P719" s="26"/>
      <c r="Q719" s="26"/>
      <c r="R719" s="26"/>
      <c r="S719" s="26"/>
      <c r="T719" s="26"/>
      <c r="U719" s="26"/>
      <c r="V719" s="26"/>
      <c r="W719" s="26"/>
      <c r="X719" s="26"/>
      <c r="Y719" s="26"/>
      <c r="Z719" s="26"/>
    </row>
    <row r="720" spans="1:26" ht="16.5" customHeight="1" x14ac:dyDescent="0.3">
      <c r="A720" s="21"/>
      <c r="B720" s="21"/>
      <c r="C720" s="22"/>
      <c r="D720" s="22"/>
      <c r="E720" s="21"/>
      <c r="F720" s="23"/>
      <c r="G720" s="24"/>
      <c r="H720" s="21"/>
      <c r="I720" s="25"/>
      <c r="J720" s="22"/>
      <c r="K720" s="21"/>
      <c r="L720" s="22"/>
      <c r="M720" s="22"/>
      <c r="N720" s="26"/>
      <c r="O720" s="26"/>
      <c r="P720" s="26"/>
      <c r="Q720" s="26"/>
      <c r="R720" s="26"/>
      <c r="S720" s="26"/>
      <c r="T720" s="26"/>
      <c r="U720" s="26"/>
      <c r="V720" s="26"/>
      <c r="W720" s="26"/>
      <c r="X720" s="26"/>
      <c r="Y720" s="26"/>
      <c r="Z720" s="26"/>
    </row>
    <row r="721" spans="1:26" ht="16.5" customHeight="1" x14ac:dyDescent="0.3">
      <c r="A721" s="21"/>
      <c r="B721" s="21"/>
      <c r="C721" s="22"/>
      <c r="D721" s="22"/>
      <c r="E721" s="21"/>
      <c r="F721" s="23"/>
      <c r="G721" s="24"/>
      <c r="H721" s="21"/>
      <c r="I721" s="25"/>
      <c r="J721" s="22"/>
      <c r="K721" s="21"/>
      <c r="L721" s="22"/>
      <c r="M721" s="22"/>
      <c r="N721" s="26"/>
      <c r="O721" s="26"/>
      <c r="P721" s="26"/>
      <c r="Q721" s="26"/>
      <c r="R721" s="26"/>
      <c r="S721" s="26"/>
      <c r="T721" s="26"/>
      <c r="U721" s="26"/>
      <c r="V721" s="26"/>
      <c r="W721" s="26"/>
      <c r="X721" s="26"/>
      <c r="Y721" s="26"/>
      <c r="Z721" s="26"/>
    </row>
    <row r="722" spans="1:26" ht="16.5" customHeight="1" x14ac:dyDescent="0.3">
      <c r="A722" s="21"/>
      <c r="B722" s="21"/>
      <c r="C722" s="22"/>
      <c r="D722" s="22"/>
      <c r="E722" s="21"/>
      <c r="F722" s="23"/>
      <c r="G722" s="24"/>
      <c r="H722" s="21"/>
      <c r="I722" s="25"/>
      <c r="J722" s="22"/>
      <c r="K722" s="21"/>
      <c r="L722" s="22"/>
      <c r="M722" s="22"/>
      <c r="N722" s="26"/>
      <c r="O722" s="26"/>
      <c r="P722" s="26"/>
      <c r="Q722" s="26"/>
      <c r="R722" s="26"/>
      <c r="S722" s="26"/>
      <c r="T722" s="26"/>
      <c r="U722" s="26"/>
      <c r="V722" s="26"/>
      <c r="W722" s="26"/>
      <c r="X722" s="26"/>
      <c r="Y722" s="26"/>
      <c r="Z722" s="26"/>
    </row>
    <row r="723" spans="1:26" ht="16.5" customHeight="1" x14ac:dyDescent="0.3">
      <c r="A723" s="21"/>
      <c r="B723" s="21"/>
      <c r="C723" s="22"/>
      <c r="D723" s="22"/>
      <c r="E723" s="21"/>
      <c r="F723" s="23"/>
      <c r="G723" s="24"/>
      <c r="H723" s="21"/>
      <c r="I723" s="25"/>
      <c r="J723" s="22"/>
      <c r="K723" s="21"/>
      <c r="L723" s="22"/>
      <c r="M723" s="22"/>
      <c r="N723" s="26"/>
      <c r="O723" s="26"/>
      <c r="P723" s="26"/>
      <c r="Q723" s="26"/>
      <c r="R723" s="26"/>
      <c r="S723" s="26"/>
      <c r="T723" s="26"/>
      <c r="U723" s="26"/>
      <c r="V723" s="26"/>
      <c r="W723" s="26"/>
      <c r="X723" s="26"/>
      <c r="Y723" s="26"/>
      <c r="Z723" s="26"/>
    </row>
    <row r="724" spans="1:26" ht="16.5" customHeight="1" x14ac:dyDescent="0.3">
      <c r="A724" s="21"/>
      <c r="B724" s="21"/>
      <c r="C724" s="22"/>
      <c r="D724" s="22"/>
      <c r="E724" s="21"/>
      <c r="F724" s="23"/>
      <c r="G724" s="24"/>
      <c r="H724" s="21"/>
      <c r="I724" s="25"/>
      <c r="J724" s="22"/>
      <c r="K724" s="21"/>
      <c r="L724" s="22"/>
      <c r="M724" s="22"/>
      <c r="N724" s="26"/>
      <c r="O724" s="26"/>
      <c r="P724" s="26"/>
      <c r="Q724" s="26"/>
      <c r="R724" s="26"/>
      <c r="S724" s="26"/>
      <c r="T724" s="26"/>
      <c r="U724" s="26"/>
      <c r="V724" s="26"/>
      <c r="W724" s="26"/>
      <c r="X724" s="26"/>
      <c r="Y724" s="26"/>
      <c r="Z724" s="26"/>
    </row>
    <row r="725" spans="1:26" ht="16.5" customHeight="1" x14ac:dyDescent="0.3">
      <c r="A725" s="21"/>
      <c r="B725" s="21"/>
      <c r="C725" s="22"/>
      <c r="D725" s="22"/>
      <c r="E725" s="21"/>
      <c r="F725" s="23"/>
      <c r="G725" s="24"/>
      <c r="H725" s="21"/>
      <c r="I725" s="25"/>
      <c r="J725" s="22"/>
      <c r="K725" s="21"/>
      <c r="L725" s="22"/>
      <c r="M725" s="22"/>
      <c r="N725" s="26"/>
      <c r="O725" s="26"/>
      <c r="P725" s="26"/>
      <c r="Q725" s="26"/>
      <c r="R725" s="26"/>
      <c r="S725" s="26"/>
      <c r="T725" s="26"/>
      <c r="U725" s="26"/>
      <c r="V725" s="26"/>
      <c r="W725" s="26"/>
      <c r="X725" s="26"/>
      <c r="Y725" s="26"/>
      <c r="Z725" s="26"/>
    </row>
    <row r="726" spans="1:26" ht="16.5" customHeight="1" x14ac:dyDescent="0.3">
      <c r="A726" s="21"/>
      <c r="B726" s="21"/>
      <c r="C726" s="22"/>
      <c r="D726" s="22"/>
      <c r="E726" s="21"/>
      <c r="F726" s="23"/>
      <c r="G726" s="24"/>
      <c r="H726" s="21"/>
      <c r="I726" s="25"/>
      <c r="J726" s="22"/>
      <c r="K726" s="21"/>
      <c r="L726" s="22"/>
      <c r="M726" s="22"/>
      <c r="N726" s="26"/>
      <c r="O726" s="26"/>
      <c r="P726" s="26"/>
      <c r="Q726" s="26"/>
      <c r="R726" s="26"/>
      <c r="S726" s="26"/>
      <c r="T726" s="26"/>
      <c r="U726" s="26"/>
      <c r="V726" s="26"/>
      <c r="W726" s="26"/>
      <c r="X726" s="26"/>
      <c r="Y726" s="26"/>
      <c r="Z726" s="26"/>
    </row>
    <row r="727" spans="1:26" ht="16.5" customHeight="1" x14ac:dyDescent="0.3">
      <c r="A727" s="21"/>
      <c r="B727" s="21"/>
      <c r="C727" s="22"/>
      <c r="D727" s="22"/>
      <c r="E727" s="21"/>
      <c r="F727" s="23"/>
      <c r="G727" s="24"/>
      <c r="H727" s="21"/>
      <c r="I727" s="25"/>
      <c r="J727" s="22"/>
      <c r="K727" s="21"/>
      <c r="L727" s="22"/>
      <c r="M727" s="22"/>
      <c r="N727" s="26"/>
      <c r="O727" s="26"/>
      <c r="P727" s="26"/>
      <c r="Q727" s="26"/>
      <c r="R727" s="26"/>
      <c r="S727" s="26"/>
      <c r="T727" s="26"/>
      <c r="U727" s="26"/>
      <c r="V727" s="26"/>
      <c r="W727" s="26"/>
      <c r="X727" s="26"/>
      <c r="Y727" s="26"/>
      <c r="Z727" s="26"/>
    </row>
    <row r="728" spans="1:26" ht="16.5" customHeight="1" x14ac:dyDescent="0.3">
      <c r="A728" s="21"/>
      <c r="B728" s="21"/>
      <c r="C728" s="22"/>
      <c r="D728" s="22"/>
      <c r="E728" s="21"/>
      <c r="F728" s="23"/>
      <c r="G728" s="24"/>
      <c r="H728" s="21"/>
      <c r="I728" s="25"/>
      <c r="J728" s="22"/>
      <c r="K728" s="21"/>
      <c r="L728" s="22"/>
      <c r="M728" s="22"/>
      <c r="N728" s="26"/>
      <c r="O728" s="26"/>
      <c r="P728" s="26"/>
      <c r="Q728" s="26"/>
      <c r="R728" s="26"/>
      <c r="S728" s="26"/>
      <c r="T728" s="26"/>
      <c r="U728" s="26"/>
      <c r="V728" s="26"/>
      <c r="W728" s="26"/>
      <c r="X728" s="26"/>
      <c r="Y728" s="26"/>
      <c r="Z728" s="26"/>
    </row>
    <row r="729" spans="1:26" ht="16.5" customHeight="1" x14ac:dyDescent="0.3">
      <c r="A729" s="21"/>
      <c r="B729" s="21"/>
      <c r="C729" s="22"/>
      <c r="D729" s="22"/>
      <c r="E729" s="21"/>
      <c r="F729" s="23"/>
      <c r="G729" s="24"/>
      <c r="H729" s="21"/>
      <c r="I729" s="25"/>
      <c r="J729" s="22"/>
      <c r="K729" s="21"/>
      <c r="L729" s="22"/>
      <c r="M729" s="22"/>
      <c r="N729" s="26"/>
      <c r="O729" s="26"/>
      <c r="P729" s="26"/>
      <c r="Q729" s="26"/>
      <c r="R729" s="26"/>
      <c r="S729" s="26"/>
      <c r="T729" s="26"/>
      <c r="U729" s="26"/>
      <c r="V729" s="26"/>
      <c r="W729" s="26"/>
      <c r="X729" s="26"/>
      <c r="Y729" s="26"/>
      <c r="Z729" s="26"/>
    </row>
    <row r="730" spans="1:26" ht="16.5" customHeight="1" x14ac:dyDescent="0.3">
      <c r="A730" s="21"/>
      <c r="B730" s="21"/>
      <c r="C730" s="22"/>
      <c r="D730" s="22"/>
      <c r="E730" s="21"/>
      <c r="F730" s="23"/>
      <c r="G730" s="24"/>
      <c r="H730" s="21"/>
      <c r="I730" s="25"/>
      <c r="J730" s="22"/>
      <c r="K730" s="21"/>
      <c r="L730" s="22"/>
      <c r="M730" s="22"/>
      <c r="N730" s="26"/>
      <c r="O730" s="26"/>
      <c r="P730" s="26"/>
      <c r="Q730" s="26"/>
      <c r="R730" s="26"/>
      <c r="S730" s="26"/>
      <c r="T730" s="26"/>
      <c r="U730" s="26"/>
      <c r="V730" s="26"/>
      <c r="W730" s="26"/>
      <c r="X730" s="26"/>
      <c r="Y730" s="26"/>
      <c r="Z730" s="26"/>
    </row>
    <row r="731" spans="1:26" ht="16.5" customHeight="1" x14ac:dyDescent="0.3">
      <c r="A731" s="21"/>
      <c r="B731" s="21"/>
      <c r="C731" s="22"/>
      <c r="D731" s="22"/>
      <c r="E731" s="21"/>
      <c r="F731" s="23"/>
      <c r="G731" s="24"/>
      <c r="H731" s="21"/>
      <c r="I731" s="25"/>
      <c r="J731" s="22"/>
      <c r="K731" s="21"/>
      <c r="L731" s="22"/>
      <c r="M731" s="22"/>
      <c r="N731" s="26"/>
      <c r="O731" s="26"/>
      <c r="P731" s="26"/>
      <c r="Q731" s="26"/>
      <c r="R731" s="26"/>
      <c r="S731" s="26"/>
      <c r="T731" s="26"/>
      <c r="U731" s="26"/>
      <c r="V731" s="26"/>
      <c r="W731" s="26"/>
      <c r="X731" s="26"/>
      <c r="Y731" s="26"/>
      <c r="Z731" s="26"/>
    </row>
    <row r="732" spans="1:26" ht="16.5" customHeight="1" x14ac:dyDescent="0.3">
      <c r="A732" s="21"/>
      <c r="B732" s="21"/>
      <c r="C732" s="22"/>
      <c r="D732" s="22"/>
      <c r="E732" s="21"/>
      <c r="F732" s="23"/>
      <c r="G732" s="24"/>
      <c r="H732" s="21"/>
      <c r="I732" s="25"/>
      <c r="J732" s="22"/>
      <c r="K732" s="21"/>
      <c r="L732" s="22"/>
      <c r="M732" s="22"/>
      <c r="N732" s="26"/>
      <c r="O732" s="26"/>
      <c r="P732" s="26"/>
      <c r="Q732" s="26"/>
      <c r="R732" s="26"/>
      <c r="S732" s="26"/>
      <c r="T732" s="26"/>
      <c r="U732" s="26"/>
      <c r="V732" s="26"/>
      <c r="W732" s="26"/>
      <c r="X732" s="26"/>
      <c r="Y732" s="26"/>
      <c r="Z732" s="26"/>
    </row>
    <row r="733" spans="1:26" ht="16.5" customHeight="1" x14ac:dyDescent="0.3">
      <c r="A733" s="21"/>
      <c r="B733" s="21"/>
      <c r="C733" s="22"/>
      <c r="D733" s="22"/>
      <c r="E733" s="21"/>
      <c r="F733" s="23"/>
      <c r="G733" s="24"/>
      <c r="H733" s="21"/>
      <c r="I733" s="25"/>
      <c r="J733" s="22"/>
      <c r="K733" s="21"/>
      <c r="L733" s="22"/>
      <c r="M733" s="22"/>
      <c r="N733" s="26"/>
      <c r="O733" s="26"/>
      <c r="P733" s="26"/>
      <c r="Q733" s="26"/>
      <c r="R733" s="26"/>
      <c r="S733" s="26"/>
      <c r="T733" s="26"/>
      <c r="U733" s="26"/>
      <c r="V733" s="26"/>
      <c r="W733" s="26"/>
      <c r="X733" s="26"/>
      <c r="Y733" s="26"/>
      <c r="Z733" s="26"/>
    </row>
    <row r="734" spans="1:26" ht="16.5" customHeight="1" x14ac:dyDescent="0.3">
      <c r="A734" s="21"/>
      <c r="B734" s="21"/>
      <c r="C734" s="22"/>
      <c r="D734" s="22"/>
      <c r="E734" s="21"/>
      <c r="F734" s="23"/>
      <c r="G734" s="24"/>
      <c r="H734" s="21"/>
      <c r="I734" s="25"/>
      <c r="J734" s="22"/>
      <c r="K734" s="21"/>
      <c r="L734" s="22"/>
      <c r="M734" s="22"/>
      <c r="N734" s="26"/>
      <c r="O734" s="26"/>
      <c r="P734" s="26"/>
      <c r="Q734" s="26"/>
      <c r="R734" s="26"/>
      <c r="S734" s="26"/>
      <c r="T734" s="26"/>
      <c r="U734" s="26"/>
      <c r="V734" s="26"/>
      <c r="W734" s="26"/>
      <c r="X734" s="26"/>
      <c r="Y734" s="26"/>
      <c r="Z734" s="26"/>
    </row>
    <row r="735" spans="1:26" ht="16.5" customHeight="1" x14ac:dyDescent="0.3">
      <c r="A735" s="21"/>
      <c r="B735" s="21"/>
      <c r="C735" s="22"/>
      <c r="D735" s="22"/>
      <c r="E735" s="21"/>
      <c r="F735" s="23"/>
      <c r="G735" s="24"/>
      <c r="H735" s="21"/>
      <c r="I735" s="25"/>
      <c r="J735" s="22"/>
      <c r="K735" s="21"/>
      <c r="L735" s="22"/>
      <c r="M735" s="22"/>
      <c r="N735" s="26"/>
      <c r="O735" s="26"/>
      <c r="P735" s="26"/>
      <c r="Q735" s="26"/>
      <c r="R735" s="26"/>
      <c r="S735" s="26"/>
      <c r="T735" s="26"/>
      <c r="U735" s="26"/>
      <c r="V735" s="26"/>
      <c r="W735" s="26"/>
      <c r="X735" s="26"/>
      <c r="Y735" s="26"/>
      <c r="Z735" s="26"/>
    </row>
    <row r="736" spans="1:26" ht="16.5" customHeight="1" x14ac:dyDescent="0.3">
      <c r="A736" s="21"/>
      <c r="B736" s="21"/>
      <c r="C736" s="22"/>
      <c r="D736" s="22"/>
      <c r="E736" s="21"/>
      <c r="F736" s="23"/>
      <c r="G736" s="24"/>
      <c r="H736" s="21"/>
      <c r="I736" s="25"/>
      <c r="J736" s="22"/>
      <c r="K736" s="21"/>
      <c r="L736" s="22"/>
      <c r="M736" s="22"/>
      <c r="N736" s="26"/>
      <c r="O736" s="26"/>
      <c r="P736" s="26"/>
      <c r="Q736" s="26"/>
      <c r="R736" s="26"/>
      <c r="S736" s="26"/>
      <c r="T736" s="26"/>
      <c r="U736" s="26"/>
      <c r="V736" s="26"/>
      <c r="W736" s="26"/>
      <c r="X736" s="26"/>
      <c r="Y736" s="26"/>
      <c r="Z736" s="26"/>
    </row>
    <row r="737" spans="1:26" ht="16.5" customHeight="1" x14ac:dyDescent="0.3">
      <c r="A737" s="21"/>
      <c r="B737" s="21"/>
      <c r="C737" s="22"/>
      <c r="D737" s="22"/>
      <c r="E737" s="21"/>
      <c r="F737" s="23"/>
      <c r="G737" s="24"/>
      <c r="H737" s="21"/>
      <c r="I737" s="25"/>
      <c r="J737" s="22"/>
      <c r="K737" s="21"/>
      <c r="L737" s="22"/>
      <c r="M737" s="22"/>
      <c r="N737" s="26"/>
      <c r="O737" s="26"/>
      <c r="P737" s="26"/>
      <c r="Q737" s="26"/>
      <c r="R737" s="26"/>
      <c r="S737" s="26"/>
      <c r="T737" s="26"/>
      <c r="U737" s="26"/>
      <c r="V737" s="26"/>
      <c r="W737" s="26"/>
      <c r="X737" s="26"/>
      <c r="Y737" s="26"/>
      <c r="Z737" s="26"/>
    </row>
    <row r="738" spans="1:26" ht="16.5" customHeight="1" x14ac:dyDescent="0.3">
      <c r="A738" s="21"/>
      <c r="B738" s="21"/>
      <c r="C738" s="22"/>
      <c r="D738" s="22"/>
      <c r="E738" s="21"/>
      <c r="F738" s="23"/>
      <c r="G738" s="24"/>
      <c r="H738" s="21"/>
      <c r="I738" s="25"/>
      <c r="J738" s="22"/>
      <c r="K738" s="21"/>
      <c r="L738" s="22"/>
      <c r="M738" s="22"/>
      <c r="N738" s="26"/>
      <c r="O738" s="26"/>
      <c r="P738" s="26"/>
      <c r="Q738" s="26"/>
      <c r="R738" s="26"/>
      <c r="S738" s="26"/>
      <c r="T738" s="26"/>
      <c r="U738" s="26"/>
      <c r="V738" s="26"/>
      <c r="W738" s="26"/>
      <c r="X738" s="26"/>
      <c r="Y738" s="26"/>
      <c r="Z738" s="26"/>
    </row>
    <row r="739" spans="1:26" ht="16.5" customHeight="1" x14ac:dyDescent="0.3">
      <c r="A739" s="21"/>
      <c r="B739" s="21"/>
      <c r="C739" s="22"/>
      <c r="D739" s="22"/>
      <c r="E739" s="21"/>
      <c r="F739" s="23"/>
      <c r="G739" s="24"/>
      <c r="H739" s="21"/>
      <c r="I739" s="25"/>
      <c r="J739" s="22"/>
      <c r="K739" s="21"/>
      <c r="L739" s="22"/>
      <c r="M739" s="22"/>
      <c r="N739" s="26"/>
      <c r="O739" s="26"/>
      <c r="P739" s="26"/>
      <c r="Q739" s="26"/>
      <c r="R739" s="26"/>
      <c r="S739" s="26"/>
      <c r="T739" s="26"/>
      <c r="U739" s="26"/>
      <c r="V739" s="26"/>
      <c r="W739" s="26"/>
      <c r="X739" s="26"/>
      <c r="Y739" s="26"/>
      <c r="Z739" s="26"/>
    </row>
    <row r="740" spans="1:26" ht="16.5" customHeight="1" x14ac:dyDescent="0.3">
      <c r="A740" s="21"/>
      <c r="B740" s="21"/>
      <c r="C740" s="22"/>
      <c r="D740" s="22"/>
      <c r="E740" s="21"/>
      <c r="F740" s="23"/>
      <c r="G740" s="24"/>
      <c r="H740" s="21"/>
      <c r="I740" s="25"/>
      <c r="J740" s="22"/>
      <c r="K740" s="21"/>
      <c r="L740" s="22"/>
      <c r="M740" s="22"/>
      <c r="N740" s="26"/>
      <c r="O740" s="26"/>
      <c r="P740" s="26"/>
      <c r="Q740" s="26"/>
      <c r="R740" s="26"/>
      <c r="S740" s="26"/>
      <c r="T740" s="26"/>
      <c r="U740" s="26"/>
      <c r="V740" s="26"/>
      <c r="W740" s="26"/>
      <c r="X740" s="26"/>
      <c r="Y740" s="26"/>
      <c r="Z740" s="26"/>
    </row>
    <row r="741" spans="1:26" ht="16.5" customHeight="1" x14ac:dyDescent="0.3">
      <c r="A741" s="21"/>
      <c r="B741" s="21"/>
      <c r="C741" s="22"/>
      <c r="D741" s="22"/>
      <c r="E741" s="21"/>
      <c r="F741" s="23"/>
      <c r="G741" s="24"/>
      <c r="H741" s="21"/>
      <c r="I741" s="25"/>
      <c r="J741" s="22"/>
      <c r="K741" s="21"/>
      <c r="L741" s="22"/>
      <c r="M741" s="22"/>
      <c r="N741" s="26"/>
      <c r="O741" s="26"/>
      <c r="P741" s="26"/>
      <c r="Q741" s="26"/>
      <c r="R741" s="26"/>
      <c r="S741" s="26"/>
      <c r="T741" s="26"/>
      <c r="U741" s="26"/>
      <c r="V741" s="26"/>
      <c r="W741" s="26"/>
      <c r="X741" s="26"/>
      <c r="Y741" s="26"/>
      <c r="Z741" s="26"/>
    </row>
    <row r="742" spans="1:26" ht="16.5" customHeight="1" x14ac:dyDescent="0.3">
      <c r="A742" s="21"/>
      <c r="B742" s="21"/>
      <c r="C742" s="22"/>
      <c r="D742" s="22"/>
      <c r="E742" s="21"/>
      <c r="F742" s="23"/>
      <c r="G742" s="24"/>
      <c r="H742" s="21"/>
      <c r="I742" s="25"/>
      <c r="J742" s="22"/>
      <c r="K742" s="21"/>
      <c r="L742" s="22"/>
      <c r="M742" s="22"/>
      <c r="N742" s="26"/>
      <c r="O742" s="26"/>
      <c r="P742" s="26"/>
      <c r="Q742" s="26"/>
      <c r="R742" s="26"/>
      <c r="S742" s="26"/>
      <c r="T742" s="26"/>
      <c r="U742" s="26"/>
      <c r="V742" s="26"/>
      <c r="W742" s="26"/>
      <c r="X742" s="26"/>
      <c r="Y742" s="26"/>
      <c r="Z742" s="26"/>
    </row>
    <row r="743" spans="1:26" ht="16.5" customHeight="1" x14ac:dyDescent="0.3">
      <c r="A743" s="21"/>
      <c r="B743" s="21"/>
      <c r="C743" s="22"/>
      <c r="D743" s="22"/>
      <c r="E743" s="21"/>
      <c r="F743" s="23"/>
      <c r="G743" s="24"/>
      <c r="H743" s="21"/>
      <c r="I743" s="25"/>
      <c r="J743" s="22"/>
      <c r="K743" s="21"/>
      <c r="L743" s="22"/>
      <c r="M743" s="22"/>
      <c r="N743" s="26"/>
      <c r="O743" s="26"/>
      <c r="P743" s="26"/>
      <c r="Q743" s="26"/>
      <c r="R743" s="26"/>
      <c r="S743" s="26"/>
      <c r="T743" s="26"/>
      <c r="U743" s="26"/>
      <c r="V743" s="26"/>
      <c r="W743" s="26"/>
      <c r="X743" s="26"/>
      <c r="Y743" s="26"/>
      <c r="Z743" s="26"/>
    </row>
    <row r="744" spans="1:26" ht="16.5" customHeight="1" x14ac:dyDescent="0.3">
      <c r="A744" s="21"/>
      <c r="B744" s="21"/>
      <c r="C744" s="22"/>
      <c r="D744" s="22"/>
      <c r="E744" s="21"/>
      <c r="F744" s="23"/>
      <c r="G744" s="24"/>
      <c r="H744" s="21"/>
      <c r="I744" s="25"/>
      <c r="J744" s="22"/>
      <c r="K744" s="21"/>
      <c r="L744" s="22"/>
      <c r="M744" s="22"/>
      <c r="N744" s="26"/>
      <c r="O744" s="26"/>
      <c r="P744" s="26"/>
      <c r="Q744" s="26"/>
      <c r="R744" s="26"/>
      <c r="S744" s="26"/>
      <c r="T744" s="26"/>
      <c r="U744" s="26"/>
      <c r="V744" s="26"/>
      <c r="W744" s="26"/>
      <c r="X744" s="26"/>
      <c r="Y744" s="26"/>
      <c r="Z744" s="26"/>
    </row>
    <row r="745" spans="1:26" ht="16.5" customHeight="1" x14ac:dyDescent="0.3">
      <c r="A745" s="21"/>
      <c r="B745" s="21"/>
      <c r="C745" s="22"/>
      <c r="D745" s="22"/>
      <c r="E745" s="21"/>
      <c r="F745" s="23"/>
      <c r="G745" s="24"/>
      <c r="H745" s="21"/>
      <c r="I745" s="25"/>
      <c r="J745" s="22"/>
      <c r="K745" s="21"/>
      <c r="L745" s="22"/>
      <c r="M745" s="22"/>
      <c r="N745" s="26"/>
      <c r="O745" s="26"/>
      <c r="P745" s="26"/>
      <c r="Q745" s="26"/>
      <c r="R745" s="26"/>
      <c r="S745" s="26"/>
      <c r="T745" s="26"/>
      <c r="U745" s="26"/>
      <c r="V745" s="26"/>
      <c r="W745" s="26"/>
      <c r="X745" s="26"/>
      <c r="Y745" s="26"/>
      <c r="Z745" s="26"/>
    </row>
    <row r="746" spans="1:26" ht="16.5" customHeight="1" x14ac:dyDescent="0.3">
      <c r="A746" s="21"/>
      <c r="B746" s="21"/>
      <c r="C746" s="22"/>
      <c r="D746" s="22"/>
      <c r="E746" s="21"/>
      <c r="F746" s="23"/>
      <c r="G746" s="24"/>
      <c r="H746" s="21"/>
      <c r="I746" s="25"/>
      <c r="J746" s="22"/>
      <c r="K746" s="21"/>
      <c r="L746" s="22"/>
      <c r="M746" s="22"/>
      <c r="N746" s="26"/>
      <c r="O746" s="26"/>
      <c r="P746" s="26"/>
      <c r="Q746" s="26"/>
      <c r="R746" s="26"/>
      <c r="S746" s="26"/>
      <c r="T746" s="26"/>
      <c r="U746" s="26"/>
      <c r="V746" s="26"/>
      <c r="W746" s="26"/>
      <c r="X746" s="26"/>
      <c r="Y746" s="26"/>
      <c r="Z746" s="26"/>
    </row>
    <row r="747" spans="1:26" ht="16.5" customHeight="1" x14ac:dyDescent="0.3">
      <c r="A747" s="21"/>
      <c r="B747" s="21"/>
      <c r="C747" s="22"/>
      <c r="D747" s="22"/>
      <c r="E747" s="21"/>
      <c r="F747" s="23"/>
      <c r="G747" s="24"/>
      <c r="H747" s="21"/>
      <c r="I747" s="25"/>
      <c r="J747" s="22"/>
      <c r="K747" s="21"/>
      <c r="L747" s="22"/>
      <c r="M747" s="22"/>
      <c r="N747" s="26"/>
      <c r="O747" s="26"/>
      <c r="P747" s="26"/>
      <c r="Q747" s="26"/>
      <c r="R747" s="26"/>
      <c r="S747" s="26"/>
      <c r="T747" s="26"/>
      <c r="U747" s="26"/>
      <c r="V747" s="26"/>
      <c r="W747" s="26"/>
      <c r="X747" s="26"/>
      <c r="Y747" s="26"/>
      <c r="Z747" s="26"/>
    </row>
    <row r="748" spans="1:26" ht="16.5" customHeight="1" x14ac:dyDescent="0.3">
      <c r="A748" s="21"/>
      <c r="B748" s="21"/>
      <c r="C748" s="22"/>
      <c r="D748" s="22"/>
      <c r="E748" s="21"/>
      <c r="F748" s="23"/>
      <c r="G748" s="24"/>
      <c r="H748" s="21"/>
      <c r="I748" s="25"/>
      <c r="J748" s="22"/>
      <c r="K748" s="21"/>
      <c r="L748" s="22"/>
      <c r="M748" s="22"/>
      <c r="N748" s="26"/>
      <c r="O748" s="26"/>
      <c r="P748" s="26"/>
      <c r="Q748" s="26"/>
      <c r="R748" s="26"/>
      <c r="S748" s="26"/>
      <c r="T748" s="26"/>
      <c r="U748" s="26"/>
      <c r="V748" s="26"/>
      <c r="W748" s="26"/>
      <c r="X748" s="26"/>
      <c r="Y748" s="26"/>
      <c r="Z748" s="26"/>
    </row>
    <row r="749" spans="1:26" ht="16.5" customHeight="1" x14ac:dyDescent="0.3">
      <c r="A749" s="21"/>
      <c r="B749" s="21"/>
      <c r="C749" s="22"/>
      <c r="D749" s="22"/>
      <c r="E749" s="21"/>
      <c r="F749" s="23"/>
      <c r="G749" s="24"/>
      <c r="H749" s="21"/>
      <c r="I749" s="25"/>
      <c r="J749" s="22"/>
      <c r="K749" s="21"/>
      <c r="L749" s="22"/>
      <c r="M749" s="22"/>
      <c r="N749" s="26"/>
      <c r="O749" s="26"/>
      <c r="P749" s="26"/>
      <c r="Q749" s="26"/>
      <c r="R749" s="26"/>
      <c r="S749" s="26"/>
      <c r="T749" s="26"/>
      <c r="U749" s="26"/>
      <c r="V749" s="26"/>
      <c r="W749" s="26"/>
      <c r="X749" s="26"/>
      <c r="Y749" s="26"/>
      <c r="Z749" s="26"/>
    </row>
    <row r="750" spans="1:26" ht="16.5" customHeight="1" x14ac:dyDescent="0.3">
      <c r="A750" s="21"/>
      <c r="B750" s="21"/>
      <c r="C750" s="22"/>
      <c r="D750" s="22"/>
      <c r="E750" s="21"/>
      <c r="F750" s="23"/>
      <c r="G750" s="24"/>
      <c r="H750" s="21"/>
      <c r="I750" s="25"/>
      <c r="J750" s="22"/>
      <c r="K750" s="21"/>
      <c r="L750" s="22"/>
      <c r="M750" s="22"/>
      <c r="N750" s="26"/>
      <c r="O750" s="26"/>
      <c r="P750" s="26"/>
      <c r="Q750" s="26"/>
      <c r="R750" s="26"/>
      <c r="S750" s="26"/>
      <c r="T750" s="26"/>
      <c r="U750" s="26"/>
      <c r="V750" s="26"/>
      <c r="W750" s="26"/>
      <c r="X750" s="26"/>
      <c r="Y750" s="26"/>
      <c r="Z750" s="26"/>
    </row>
    <row r="751" spans="1:26" ht="16.5" customHeight="1" x14ac:dyDescent="0.3">
      <c r="A751" s="21"/>
      <c r="B751" s="21"/>
      <c r="C751" s="22"/>
      <c r="D751" s="22"/>
      <c r="E751" s="21"/>
      <c r="F751" s="23"/>
      <c r="G751" s="24"/>
      <c r="H751" s="21"/>
      <c r="I751" s="25"/>
      <c r="J751" s="22"/>
      <c r="K751" s="21"/>
      <c r="L751" s="22"/>
      <c r="M751" s="22"/>
      <c r="N751" s="26"/>
      <c r="O751" s="26"/>
      <c r="P751" s="26"/>
      <c r="Q751" s="26"/>
      <c r="R751" s="26"/>
      <c r="S751" s="26"/>
      <c r="T751" s="26"/>
      <c r="U751" s="26"/>
      <c r="V751" s="26"/>
      <c r="W751" s="26"/>
      <c r="X751" s="26"/>
      <c r="Y751" s="26"/>
      <c r="Z751" s="26"/>
    </row>
    <row r="752" spans="1:26" ht="16.5" customHeight="1" x14ac:dyDescent="0.3">
      <c r="A752" s="21"/>
      <c r="B752" s="21"/>
      <c r="C752" s="22"/>
      <c r="D752" s="22"/>
      <c r="E752" s="21"/>
      <c r="F752" s="23"/>
      <c r="G752" s="24"/>
      <c r="H752" s="21"/>
      <c r="I752" s="25"/>
      <c r="J752" s="22"/>
      <c r="K752" s="21"/>
      <c r="L752" s="22"/>
      <c r="M752" s="22"/>
      <c r="N752" s="26"/>
      <c r="O752" s="26"/>
      <c r="P752" s="26"/>
      <c r="Q752" s="26"/>
      <c r="R752" s="26"/>
      <c r="S752" s="26"/>
      <c r="T752" s="26"/>
      <c r="U752" s="26"/>
      <c r="V752" s="26"/>
      <c r="W752" s="26"/>
      <c r="X752" s="26"/>
      <c r="Y752" s="26"/>
      <c r="Z752" s="26"/>
    </row>
    <row r="753" spans="1:26" ht="16.5" customHeight="1" x14ac:dyDescent="0.3">
      <c r="A753" s="21"/>
      <c r="B753" s="21"/>
      <c r="C753" s="22"/>
      <c r="D753" s="22"/>
      <c r="E753" s="21"/>
      <c r="F753" s="23"/>
      <c r="G753" s="24"/>
      <c r="H753" s="21"/>
      <c r="I753" s="25"/>
      <c r="J753" s="22"/>
      <c r="K753" s="21"/>
      <c r="L753" s="22"/>
      <c r="M753" s="22"/>
      <c r="N753" s="26"/>
      <c r="O753" s="26"/>
      <c r="P753" s="26"/>
      <c r="Q753" s="26"/>
      <c r="R753" s="26"/>
      <c r="S753" s="26"/>
      <c r="T753" s="26"/>
      <c r="U753" s="26"/>
      <c r="V753" s="26"/>
      <c r="W753" s="26"/>
      <c r="X753" s="26"/>
      <c r="Y753" s="26"/>
      <c r="Z753" s="26"/>
    </row>
    <row r="754" spans="1:26" ht="16.5" customHeight="1" x14ac:dyDescent="0.3">
      <c r="A754" s="21"/>
      <c r="B754" s="21"/>
      <c r="C754" s="22"/>
      <c r="D754" s="22"/>
      <c r="E754" s="21"/>
      <c r="F754" s="23"/>
      <c r="G754" s="24"/>
      <c r="H754" s="21"/>
      <c r="I754" s="25"/>
      <c r="J754" s="22"/>
      <c r="K754" s="21"/>
      <c r="L754" s="22"/>
      <c r="M754" s="22"/>
      <c r="N754" s="26"/>
      <c r="O754" s="26"/>
      <c r="P754" s="26"/>
      <c r="Q754" s="26"/>
      <c r="R754" s="26"/>
      <c r="S754" s="26"/>
      <c r="T754" s="26"/>
      <c r="U754" s="26"/>
      <c r="V754" s="26"/>
      <c r="W754" s="26"/>
      <c r="X754" s="26"/>
      <c r="Y754" s="26"/>
      <c r="Z754" s="26"/>
    </row>
    <row r="755" spans="1:26" ht="16.5" customHeight="1" x14ac:dyDescent="0.3">
      <c r="A755" s="21"/>
      <c r="B755" s="21"/>
      <c r="C755" s="22"/>
      <c r="D755" s="22"/>
      <c r="E755" s="21"/>
      <c r="F755" s="23"/>
      <c r="G755" s="24"/>
      <c r="H755" s="21"/>
      <c r="I755" s="25"/>
      <c r="J755" s="22"/>
      <c r="K755" s="21"/>
      <c r="L755" s="22"/>
      <c r="M755" s="22"/>
      <c r="N755" s="26"/>
      <c r="O755" s="26"/>
      <c r="P755" s="26"/>
      <c r="Q755" s="26"/>
      <c r="R755" s="26"/>
      <c r="S755" s="26"/>
      <c r="T755" s="26"/>
      <c r="U755" s="26"/>
      <c r="V755" s="26"/>
      <c r="W755" s="26"/>
      <c r="X755" s="26"/>
      <c r="Y755" s="26"/>
      <c r="Z755" s="26"/>
    </row>
    <row r="756" spans="1:26" ht="16.5" customHeight="1" x14ac:dyDescent="0.3">
      <c r="A756" s="21"/>
      <c r="B756" s="21"/>
      <c r="C756" s="22"/>
      <c r="D756" s="22"/>
      <c r="E756" s="21"/>
      <c r="F756" s="23"/>
      <c r="G756" s="24"/>
      <c r="H756" s="21"/>
      <c r="I756" s="25"/>
      <c r="J756" s="22"/>
      <c r="K756" s="21"/>
      <c r="L756" s="22"/>
      <c r="M756" s="22"/>
      <c r="N756" s="26"/>
      <c r="O756" s="26"/>
      <c r="P756" s="26"/>
      <c r="Q756" s="26"/>
      <c r="R756" s="26"/>
      <c r="S756" s="26"/>
      <c r="T756" s="26"/>
      <c r="U756" s="26"/>
      <c r="V756" s="26"/>
      <c r="W756" s="26"/>
      <c r="X756" s="26"/>
      <c r="Y756" s="26"/>
      <c r="Z756" s="26"/>
    </row>
    <row r="757" spans="1:26" ht="16.5" customHeight="1" x14ac:dyDescent="0.3">
      <c r="A757" s="21"/>
      <c r="B757" s="21"/>
      <c r="C757" s="22"/>
      <c r="D757" s="22"/>
      <c r="E757" s="21"/>
      <c r="F757" s="23"/>
      <c r="G757" s="24"/>
      <c r="H757" s="21"/>
      <c r="I757" s="25"/>
      <c r="J757" s="22"/>
      <c r="K757" s="21"/>
      <c r="L757" s="22"/>
      <c r="M757" s="22"/>
      <c r="N757" s="26"/>
      <c r="O757" s="26"/>
      <c r="P757" s="26"/>
      <c r="Q757" s="26"/>
      <c r="R757" s="26"/>
      <c r="S757" s="26"/>
      <c r="T757" s="26"/>
      <c r="U757" s="26"/>
      <c r="V757" s="26"/>
      <c r="W757" s="26"/>
      <c r="X757" s="26"/>
      <c r="Y757" s="26"/>
      <c r="Z757" s="26"/>
    </row>
    <row r="758" spans="1:26" ht="16.5" customHeight="1" x14ac:dyDescent="0.3">
      <c r="A758" s="21"/>
      <c r="B758" s="21"/>
      <c r="C758" s="22"/>
      <c r="D758" s="22"/>
      <c r="E758" s="21"/>
      <c r="F758" s="23"/>
      <c r="G758" s="24"/>
      <c r="H758" s="21"/>
      <c r="I758" s="25"/>
      <c r="J758" s="22"/>
      <c r="K758" s="21"/>
      <c r="L758" s="22"/>
      <c r="M758" s="22"/>
      <c r="N758" s="26"/>
      <c r="O758" s="26"/>
      <c r="P758" s="26"/>
      <c r="Q758" s="26"/>
      <c r="R758" s="26"/>
      <c r="S758" s="26"/>
      <c r="T758" s="26"/>
      <c r="U758" s="26"/>
      <c r="V758" s="26"/>
      <c r="W758" s="26"/>
      <c r="X758" s="26"/>
      <c r="Y758" s="26"/>
      <c r="Z758" s="26"/>
    </row>
    <row r="759" spans="1:26" ht="16.5" customHeight="1" x14ac:dyDescent="0.3">
      <c r="A759" s="21"/>
      <c r="B759" s="21"/>
      <c r="C759" s="22"/>
      <c r="D759" s="22"/>
      <c r="E759" s="21"/>
      <c r="F759" s="23"/>
      <c r="G759" s="24"/>
      <c r="H759" s="21"/>
      <c r="I759" s="25"/>
      <c r="J759" s="22"/>
      <c r="K759" s="21"/>
      <c r="L759" s="22"/>
      <c r="M759" s="22"/>
      <c r="N759" s="26"/>
      <c r="O759" s="26"/>
      <c r="P759" s="26"/>
      <c r="Q759" s="26"/>
      <c r="R759" s="26"/>
      <c r="S759" s="26"/>
      <c r="T759" s="26"/>
      <c r="U759" s="26"/>
      <c r="V759" s="26"/>
      <c r="W759" s="26"/>
      <c r="X759" s="26"/>
      <c r="Y759" s="26"/>
      <c r="Z759" s="26"/>
    </row>
    <row r="760" spans="1:26" ht="16.5" customHeight="1" x14ac:dyDescent="0.3">
      <c r="A760" s="21"/>
      <c r="B760" s="21"/>
      <c r="C760" s="22"/>
      <c r="D760" s="22"/>
      <c r="E760" s="21"/>
      <c r="F760" s="23"/>
      <c r="G760" s="24"/>
      <c r="H760" s="21"/>
      <c r="I760" s="25"/>
      <c r="J760" s="22"/>
      <c r="K760" s="21"/>
      <c r="L760" s="22"/>
      <c r="M760" s="22"/>
      <c r="N760" s="26"/>
      <c r="O760" s="26"/>
      <c r="P760" s="26"/>
      <c r="Q760" s="26"/>
      <c r="R760" s="26"/>
      <c r="S760" s="26"/>
      <c r="T760" s="26"/>
      <c r="U760" s="26"/>
      <c r="V760" s="26"/>
      <c r="W760" s="26"/>
      <c r="X760" s="26"/>
      <c r="Y760" s="26"/>
      <c r="Z760" s="26"/>
    </row>
    <row r="761" spans="1:26" ht="16.5" customHeight="1" x14ac:dyDescent="0.3">
      <c r="A761" s="21"/>
      <c r="B761" s="21"/>
      <c r="C761" s="22"/>
      <c r="D761" s="22"/>
      <c r="E761" s="21"/>
      <c r="F761" s="23"/>
      <c r="G761" s="24"/>
      <c r="H761" s="21"/>
      <c r="I761" s="25"/>
      <c r="J761" s="22"/>
      <c r="K761" s="21"/>
      <c r="L761" s="22"/>
      <c r="M761" s="22"/>
      <c r="N761" s="26"/>
      <c r="O761" s="26"/>
      <c r="P761" s="26"/>
      <c r="Q761" s="26"/>
      <c r="R761" s="26"/>
      <c r="S761" s="26"/>
      <c r="T761" s="26"/>
      <c r="U761" s="26"/>
      <c r="V761" s="26"/>
      <c r="W761" s="26"/>
      <c r="X761" s="26"/>
      <c r="Y761" s="26"/>
      <c r="Z761" s="26"/>
    </row>
    <row r="762" spans="1:26" ht="16.5" customHeight="1" x14ac:dyDescent="0.3">
      <c r="A762" s="21"/>
      <c r="B762" s="21"/>
      <c r="C762" s="22"/>
      <c r="D762" s="22"/>
      <c r="E762" s="21"/>
      <c r="F762" s="23"/>
      <c r="G762" s="24"/>
      <c r="H762" s="21"/>
      <c r="I762" s="25"/>
      <c r="J762" s="22"/>
      <c r="K762" s="21"/>
      <c r="L762" s="22"/>
      <c r="M762" s="22"/>
      <c r="N762" s="26"/>
      <c r="O762" s="26"/>
      <c r="P762" s="26"/>
      <c r="Q762" s="26"/>
      <c r="R762" s="26"/>
      <c r="S762" s="26"/>
      <c r="T762" s="26"/>
      <c r="U762" s="26"/>
      <c r="V762" s="26"/>
      <c r="W762" s="26"/>
      <c r="X762" s="26"/>
      <c r="Y762" s="26"/>
      <c r="Z762" s="26"/>
    </row>
    <row r="763" spans="1:26" ht="16.5" customHeight="1" x14ac:dyDescent="0.3">
      <c r="A763" s="21"/>
      <c r="B763" s="21"/>
      <c r="C763" s="22"/>
      <c r="D763" s="22"/>
      <c r="E763" s="21"/>
      <c r="F763" s="23"/>
      <c r="G763" s="24"/>
      <c r="H763" s="21"/>
      <c r="I763" s="25"/>
      <c r="J763" s="22"/>
      <c r="K763" s="21"/>
      <c r="L763" s="22"/>
      <c r="M763" s="22"/>
      <c r="N763" s="26"/>
      <c r="O763" s="26"/>
      <c r="P763" s="26"/>
      <c r="Q763" s="26"/>
      <c r="R763" s="26"/>
      <c r="S763" s="26"/>
      <c r="T763" s="26"/>
      <c r="U763" s="26"/>
      <c r="V763" s="26"/>
      <c r="W763" s="26"/>
      <c r="X763" s="26"/>
      <c r="Y763" s="26"/>
      <c r="Z763" s="26"/>
    </row>
    <row r="764" spans="1:26" ht="16.5" customHeight="1" x14ac:dyDescent="0.3">
      <c r="A764" s="21"/>
      <c r="B764" s="21"/>
      <c r="C764" s="22"/>
      <c r="D764" s="22"/>
      <c r="E764" s="21"/>
      <c r="F764" s="23"/>
      <c r="G764" s="24"/>
      <c r="H764" s="21"/>
      <c r="I764" s="25"/>
      <c r="J764" s="22"/>
      <c r="K764" s="21"/>
      <c r="L764" s="22"/>
      <c r="M764" s="22"/>
      <c r="N764" s="26"/>
      <c r="O764" s="26"/>
      <c r="P764" s="26"/>
      <c r="Q764" s="26"/>
      <c r="R764" s="26"/>
      <c r="S764" s="26"/>
      <c r="T764" s="26"/>
      <c r="U764" s="26"/>
      <c r="V764" s="26"/>
      <c r="W764" s="26"/>
      <c r="X764" s="26"/>
      <c r="Y764" s="26"/>
      <c r="Z764" s="26"/>
    </row>
    <row r="765" spans="1:26" ht="16.5" customHeight="1" x14ac:dyDescent="0.3">
      <c r="A765" s="21"/>
      <c r="B765" s="21"/>
      <c r="C765" s="22"/>
      <c r="D765" s="22"/>
      <c r="E765" s="21"/>
      <c r="F765" s="23"/>
      <c r="G765" s="24"/>
      <c r="H765" s="21"/>
      <c r="I765" s="25"/>
      <c r="J765" s="22"/>
      <c r="K765" s="21"/>
      <c r="L765" s="22"/>
      <c r="M765" s="22"/>
      <c r="N765" s="26"/>
      <c r="O765" s="26"/>
      <c r="P765" s="26"/>
      <c r="Q765" s="26"/>
      <c r="R765" s="26"/>
      <c r="S765" s="26"/>
      <c r="T765" s="26"/>
      <c r="U765" s="26"/>
      <c r="V765" s="26"/>
      <c r="W765" s="26"/>
      <c r="X765" s="26"/>
      <c r="Y765" s="26"/>
      <c r="Z765" s="26"/>
    </row>
    <row r="766" spans="1:26" ht="16.5" customHeight="1" x14ac:dyDescent="0.3">
      <c r="A766" s="21"/>
      <c r="B766" s="21"/>
      <c r="C766" s="22"/>
      <c r="D766" s="22"/>
      <c r="E766" s="21"/>
      <c r="F766" s="23"/>
      <c r="G766" s="24"/>
      <c r="H766" s="21"/>
      <c r="I766" s="25"/>
      <c r="J766" s="22"/>
      <c r="K766" s="21"/>
      <c r="L766" s="22"/>
      <c r="M766" s="22"/>
      <c r="N766" s="26"/>
      <c r="O766" s="26"/>
      <c r="P766" s="26"/>
      <c r="Q766" s="26"/>
      <c r="R766" s="26"/>
      <c r="S766" s="26"/>
      <c r="T766" s="26"/>
      <c r="U766" s="26"/>
      <c r="V766" s="26"/>
      <c r="W766" s="26"/>
      <c r="X766" s="26"/>
      <c r="Y766" s="26"/>
      <c r="Z766" s="26"/>
    </row>
    <row r="767" spans="1:26" ht="16.5" customHeight="1" x14ac:dyDescent="0.3">
      <c r="A767" s="21"/>
      <c r="B767" s="21"/>
      <c r="C767" s="22"/>
      <c r="D767" s="22"/>
      <c r="E767" s="21"/>
      <c r="F767" s="23"/>
      <c r="G767" s="24"/>
      <c r="H767" s="21"/>
      <c r="I767" s="25"/>
      <c r="J767" s="22"/>
      <c r="K767" s="21"/>
      <c r="L767" s="22"/>
      <c r="M767" s="22"/>
      <c r="N767" s="26"/>
      <c r="O767" s="26"/>
      <c r="P767" s="26"/>
      <c r="Q767" s="26"/>
      <c r="R767" s="26"/>
      <c r="S767" s="26"/>
      <c r="T767" s="26"/>
      <c r="U767" s="26"/>
      <c r="V767" s="26"/>
      <c r="W767" s="26"/>
      <c r="X767" s="26"/>
      <c r="Y767" s="26"/>
      <c r="Z767" s="26"/>
    </row>
    <row r="768" spans="1:26" ht="16.5" customHeight="1" x14ac:dyDescent="0.3">
      <c r="A768" s="21"/>
      <c r="B768" s="21"/>
      <c r="C768" s="22"/>
      <c r="D768" s="22"/>
      <c r="E768" s="21"/>
      <c r="F768" s="23"/>
      <c r="G768" s="24"/>
      <c r="H768" s="21"/>
      <c r="I768" s="25"/>
      <c r="J768" s="22"/>
      <c r="K768" s="21"/>
      <c r="L768" s="22"/>
      <c r="M768" s="22"/>
      <c r="N768" s="26"/>
      <c r="O768" s="26"/>
      <c r="P768" s="26"/>
      <c r="Q768" s="26"/>
      <c r="R768" s="26"/>
      <c r="S768" s="26"/>
      <c r="T768" s="26"/>
      <c r="U768" s="26"/>
      <c r="V768" s="26"/>
      <c r="W768" s="26"/>
      <c r="X768" s="26"/>
      <c r="Y768" s="26"/>
      <c r="Z768" s="26"/>
    </row>
    <row r="769" spans="1:26" ht="16.5" customHeight="1" x14ac:dyDescent="0.3">
      <c r="A769" s="21"/>
      <c r="B769" s="21"/>
      <c r="C769" s="22"/>
      <c r="D769" s="22"/>
      <c r="E769" s="21"/>
      <c r="F769" s="23"/>
      <c r="G769" s="24"/>
      <c r="H769" s="21"/>
      <c r="I769" s="25"/>
      <c r="J769" s="22"/>
      <c r="K769" s="21"/>
      <c r="L769" s="22"/>
      <c r="M769" s="22"/>
      <c r="N769" s="26"/>
      <c r="O769" s="26"/>
      <c r="P769" s="26"/>
      <c r="Q769" s="26"/>
      <c r="R769" s="26"/>
      <c r="S769" s="26"/>
      <c r="T769" s="26"/>
      <c r="U769" s="26"/>
      <c r="V769" s="26"/>
      <c r="W769" s="26"/>
      <c r="X769" s="26"/>
      <c r="Y769" s="26"/>
      <c r="Z769" s="26"/>
    </row>
    <row r="770" spans="1:26" ht="16.5" customHeight="1" x14ac:dyDescent="0.3">
      <c r="A770" s="21"/>
      <c r="B770" s="21"/>
      <c r="C770" s="22"/>
      <c r="D770" s="22"/>
      <c r="E770" s="21"/>
      <c r="F770" s="23"/>
      <c r="G770" s="24"/>
      <c r="H770" s="21"/>
      <c r="I770" s="25"/>
      <c r="J770" s="22"/>
      <c r="K770" s="21"/>
      <c r="L770" s="22"/>
      <c r="M770" s="22"/>
      <c r="N770" s="26"/>
      <c r="O770" s="26"/>
      <c r="P770" s="26"/>
      <c r="Q770" s="26"/>
      <c r="R770" s="26"/>
      <c r="S770" s="26"/>
      <c r="T770" s="26"/>
      <c r="U770" s="26"/>
      <c r="V770" s="26"/>
      <c r="W770" s="26"/>
      <c r="X770" s="26"/>
      <c r="Y770" s="26"/>
      <c r="Z770" s="26"/>
    </row>
    <row r="771" spans="1:26" ht="16.5" customHeight="1" x14ac:dyDescent="0.3">
      <c r="A771" s="21"/>
      <c r="B771" s="21"/>
      <c r="C771" s="22"/>
      <c r="D771" s="22"/>
      <c r="E771" s="21"/>
      <c r="F771" s="23"/>
      <c r="G771" s="24"/>
      <c r="H771" s="21"/>
      <c r="I771" s="25"/>
      <c r="J771" s="22"/>
      <c r="K771" s="21"/>
      <c r="L771" s="22"/>
      <c r="M771" s="22"/>
      <c r="N771" s="26"/>
      <c r="O771" s="26"/>
      <c r="P771" s="26"/>
      <c r="Q771" s="26"/>
      <c r="R771" s="26"/>
      <c r="S771" s="26"/>
      <c r="T771" s="26"/>
      <c r="U771" s="26"/>
      <c r="V771" s="26"/>
      <c r="W771" s="26"/>
      <c r="X771" s="26"/>
      <c r="Y771" s="26"/>
      <c r="Z771" s="26"/>
    </row>
    <row r="772" spans="1:26" ht="16.5" customHeight="1" x14ac:dyDescent="0.3">
      <c r="A772" s="21"/>
      <c r="B772" s="21"/>
      <c r="C772" s="22"/>
      <c r="D772" s="22"/>
      <c r="E772" s="21"/>
      <c r="F772" s="23"/>
      <c r="G772" s="24"/>
      <c r="H772" s="21"/>
      <c r="I772" s="25"/>
      <c r="J772" s="22"/>
      <c r="K772" s="21"/>
      <c r="L772" s="22"/>
      <c r="M772" s="22"/>
      <c r="N772" s="26"/>
      <c r="O772" s="26"/>
      <c r="P772" s="26"/>
      <c r="Q772" s="26"/>
      <c r="R772" s="26"/>
      <c r="S772" s="26"/>
      <c r="T772" s="26"/>
      <c r="U772" s="26"/>
      <c r="V772" s="26"/>
      <c r="W772" s="26"/>
      <c r="X772" s="26"/>
      <c r="Y772" s="26"/>
      <c r="Z772" s="26"/>
    </row>
    <row r="773" spans="1:26" ht="16.5" customHeight="1" x14ac:dyDescent="0.3">
      <c r="A773" s="21"/>
      <c r="B773" s="21"/>
      <c r="C773" s="22"/>
      <c r="D773" s="22"/>
      <c r="E773" s="21"/>
      <c r="F773" s="23"/>
      <c r="G773" s="24"/>
      <c r="H773" s="21"/>
      <c r="I773" s="25"/>
      <c r="J773" s="22"/>
      <c r="K773" s="21"/>
      <c r="L773" s="22"/>
      <c r="M773" s="22"/>
      <c r="N773" s="26"/>
      <c r="O773" s="26"/>
      <c r="P773" s="26"/>
      <c r="Q773" s="26"/>
      <c r="R773" s="26"/>
      <c r="S773" s="26"/>
      <c r="T773" s="26"/>
      <c r="U773" s="26"/>
      <c r="V773" s="26"/>
      <c r="W773" s="26"/>
      <c r="X773" s="26"/>
      <c r="Y773" s="26"/>
      <c r="Z773" s="26"/>
    </row>
    <row r="774" spans="1:26" ht="16.5" customHeight="1" x14ac:dyDescent="0.3">
      <c r="A774" s="21"/>
      <c r="B774" s="21"/>
      <c r="C774" s="22"/>
      <c r="D774" s="22"/>
      <c r="E774" s="21"/>
      <c r="F774" s="23"/>
      <c r="G774" s="24"/>
      <c r="H774" s="21"/>
      <c r="I774" s="25"/>
      <c r="J774" s="22"/>
      <c r="K774" s="21"/>
      <c r="L774" s="22"/>
      <c r="M774" s="22"/>
      <c r="N774" s="26"/>
      <c r="O774" s="26"/>
      <c r="P774" s="26"/>
      <c r="Q774" s="26"/>
      <c r="R774" s="26"/>
      <c r="S774" s="26"/>
      <c r="T774" s="26"/>
      <c r="U774" s="26"/>
      <c r="V774" s="26"/>
      <c r="W774" s="26"/>
      <c r="X774" s="26"/>
      <c r="Y774" s="26"/>
      <c r="Z774" s="26"/>
    </row>
    <row r="775" spans="1:26" ht="16.5" customHeight="1" x14ac:dyDescent="0.3">
      <c r="A775" s="21"/>
      <c r="B775" s="21"/>
      <c r="C775" s="22"/>
      <c r="D775" s="22"/>
      <c r="E775" s="21"/>
      <c r="F775" s="23"/>
      <c r="G775" s="24"/>
      <c r="H775" s="21"/>
      <c r="I775" s="25"/>
      <c r="J775" s="22"/>
      <c r="K775" s="21"/>
      <c r="L775" s="22"/>
      <c r="M775" s="22"/>
      <c r="N775" s="26"/>
      <c r="O775" s="26"/>
      <c r="P775" s="26"/>
      <c r="Q775" s="26"/>
      <c r="R775" s="26"/>
      <c r="S775" s="26"/>
      <c r="T775" s="26"/>
      <c r="U775" s="26"/>
      <c r="V775" s="26"/>
      <c r="W775" s="26"/>
      <c r="X775" s="26"/>
      <c r="Y775" s="26"/>
      <c r="Z775" s="26"/>
    </row>
    <row r="776" spans="1:26" ht="16.5" customHeight="1" x14ac:dyDescent="0.3">
      <c r="A776" s="21"/>
      <c r="B776" s="21"/>
      <c r="C776" s="22"/>
      <c r="D776" s="22"/>
      <c r="E776" s="21"/>
      <c r="F776" s="23"/>
      <c r="G776" s="24"/>
      <c r="H776" s="21"/>
      <c r="I776" s="25"/>
      <c r="J776" s="22"/>
      <c r="K776" s="21"/>
      <c r="L776" s="22"/>
      <c r="M776" s="22"/>
      <c r="N776" s="26"/>
      <c r="O776" s="26"/>
      <c r="P776" s="26"/>
      <c r="Q776" s="26"/>
      <c r="R776" s="26"/>
      <c r="S776" s="26"/>
      <c r="T776" s="26"/>
      <c r="U776" s="26"/>
      <c r="V776" s="26"/>
      <c r="W776" s="26"/>
      <c r="X776" s="26"/>
      <c r="Y776" s="26"/>
      <c r="Z776" s="26"/>
    </row>
    <row r="777" spans="1:26" ht="16.5" customHeight="1" x14ac:dyDescent="0.3">
      <c r="A777" s="21"/>
      <c r="B777" s="21"/>
      <c r="C777" s="22"/>
      <c r="D777" s="22"/>
      <c r="E777" s="21"/>
      <c r="F777" s="23"/>
      <c r="G777" s="24"/>
      <c r="H777" s="21"/>
      <c r="I777" s="25"/>
      <c r="J777" s="22"/>
      <c r="K777" s="21"/>
      <c r="L777" s="22"/>
      <c r="M777" s="22"/>
      <c r="N777" s="26"/>
      <c r="O777" s="26"/>
      <c r="P777" s="26"/>
      <c r="Q777" s="26"/>
      <c r="R777" s="26"/>
      <c r="S777" s="26"/>
      <c r="T777" s="26"/>
      <c r="U777" s="26"/>
      <c r="V777" s="26"/>
      <c r="W777" s="26"/>
      <c r="X777" s="26"/>
      <c r="Y777" s="26"/>
      <c r="Z777" s="26"/>
    </row>
    <row r="778" spans="1:26" ht="16.5" customHeight="1" x14ac:dyDescent="0.3">
      <c r="A778" s="21"/>
      <c r="B778" s="21"/>
      <c r="C778" s="22"/>
      <c r="D778" s="22"/>
      <c r="E778" s="21"/>
      <c r="F778" s="23"/>
      <c r="G778" s="24"/>
      <c r="H778" s="21"/>
      <c r="I778" s="25"/>
      <c r="J778" s="22"/>
      <c r="K778" s="21"/>
      <c r="L778" s="22"/>
      <c r="M778" s="22"/>
      <c r="N778" s="26"/>
      <c r="O778" s="26"/>
      <c r="P778" s="26"/>
      <c r="Q778" s="26"/>
      <c r="R778" s="26"/>
      <c r="S778" s="26"/>
      <c r="T778" s="26"/>
      <c r="U778" s="26"/>
      <c r="V778" s="26"/>
      <c r="W778" s="26"/>
      <c r="X778" s="26"/>
      <c r="Y778" s="26"/>
      <c r="Z778" s="26"/>
    </row>
    <row r="779" spans="1:26" ht="16.5" customHeight="1" x14ac:dyDescent="0.3">
      <c r="A779" s="21"/>
      <c r="B779" s="21"/>
      <c r="C779" s="22"/>
      <c r="D779" s="22"/>
      <c r="E779" s="21"/>
      <c r="F779" s="23"/>
      <c r="G779" s="24"/>
      <c r="H779" s="21"/>
      <c r="I779" s="25"/>
      <c r="J779" s="22"/>
      <c r="K779" s="21"/>
      <c r="L779" s="22"/>
      <c r="M779" s="22"/>
      <c r="N779" s="26"/>
      <c r="O779" s="26"/>
      <c r="P779" s="26"/>
      <c r="Q779" s="26"/>
      <c r="R779" s="26"/>
      <c r="S779" s="26"/>
      <c r="T779" s="26"/>
      <c r="U779" s="26"/>
      <c r="V779" s="26"/>
      <c r="W779" s="26"/>
      <c r="X779" s="26"/>
      <c r="Y779" s="26"/>
      <c r="Z779" s="26"/>
    </row>
    <row r="780" spans="1:26" ht="16.5" customHeight="1" x14ac:dyDescent="0.3">
      <c r="A780" s="21"/>
      <c r="B780" s="21"/>
      <c r="C780" s="22"/>
      <c r="D780" s="22"/>
      <c r="E780" s="21"/>
      <c r="F780" s="23"/>
      <c r="G780" s="24"/>
      <c r="H780" s="21"/>
      <c r="I780" s="25"/>
      <c r="J780" s="22"/>
      <c r="K780" s="21"/>
      <c r="L780" s="22"/>
      <c r="M780" s="22"/>
      <c r="N780" s="26"/>
      <c r="O780" s="26"/>
      <c r="P780" s="26"/>
      <c r="Q780" s="26"/>
      <c r="R780" s="26"/>
      <c r="S780" s="26"/>
      <c r="T780" s="26"/>
      <c r="U780" s="26"/>
      <c r="V780" s="26"/>
      <c r="W780" s="26"/>
      <c r="X780" s="26"/>
      <c r="Y780" s="26"/>
      <c r="Z780" s="26"/>
    </row>
    <row r="781" spans="1:26" ht="16.5" customHeight="1" x14ac:dyDescent="0.3">
      <c r="A781" s="21"/>
      <c r="B781" s="21"/>
      <c r="C781" s="22"/>
      <c r="D781" s="22"/>
      <c r="E781" s="21"/>
      <c r="F781" s="23"/>
      <c r="G781" s="24"/>
      <c r="H781" s="21"/>
      <c r="I781" s="25"/>
      <c r="J781" s="22"/>
      <c r="K781" s="21"/>
      <c r="L781" s="22"/>
      <c r="M781" s="22"/>
      <c r="N781" s="26"/>
      <c r="O781" s="26"/>
      <c r="P781" s="26"/>
      <c r="Q781" s="26"/>
      <c r="R781" s="26"/>
      <c r="S781" s="26"/>
      <c r="T781" s="26"/>
      <c r="U781" s="26"/>
      <c r="V781" s="26"/>
      <c r="W781" s="26"/>
      <c r="X781" s="26"/>
      <c r="Y781" s="26"/>
      <c r="Z781" s="26"/>
    </row>
    <row r="782" spans="1:26" ht="16.5" customHeight="1" x14ac:dyDescent="0.3">
      <c r="A782" s="21"/>
      <c r="B782" s="21"/>
      <c r="C782" s="22"/>
      <c r="D782" s="22"/>
      <c r="E782" s="21"/>
      <c r="F782" s="23"/>
      <c r="G782" s="24"/>
      <c r="H782" s="21"/>
      <c r="I782" s="25"/>
      <c r="J782" s="22"/>
      <c r="K782" s="21"/>
      <c r="L782" s="22"/>
      <c r="M782" s="22"/>
      <c r="N782" s="26"/>
      <c r="O782" s="26"/>
      <c r="P782" s="26"/>
      <c r="Q782" s="26"/>
      <c r="R782" s="26"/>
      <c r="S782" s="26"/>
      <c r="T782" s="26"/>
      <c r="U782" s="26"/>
      <c r="V782" s="26"/>
      <c r="W782" s="26"/>
      <c r="X782" s="26"/>
      <c r="Y782" s="26"/>
      <c r="Z782" s="26"/>
    </row>
    <row r="783" spans="1:26" ht="16.5" customHeight="1" x14ac:dyDescent="0.3">
      <c r="A783" s="21"/>
      <c r="B783" s="21"/>
      <c r="C783" s="22"/>
      <c r="D783" s="22"/>
      <c r="E783" s="21"/>
      <c r="F783" s="23"/>
      <c r="G783" s="24"/>
      <c r="H783" s="21"/>
      <c r="I783" s="25"/>
      <c r="J783" s="22"/>
      <c r="K783" s="21"/>
      <c r="L783" s="22"/>
      <c r="M783" s="22"/>
      <c r="N783" s="26"/>
      <c r="O783" s="26"/>
      <c r="P783" s="26"/>
      <c r="Q783" s="26"/>
      <c r="R783" s="26"/>
      <c r="S783" s="26"/>
      <c r="T783" s="26"/>
      <c r="U783" s="26"/>
      <c r="V783" s="26"/>
      <c r="W783" s="26"/>
      <c r="X783" s="26"/>
      <c r="Y783" s="26"/>
      <c r="Z783" s="26"/>
    </row>
    <row r="784" spans="1:26" ht="16.5" customHeight="1" x14ac:dyDescent="0.3">
      <c r="A784" s="21"/>
      <c r="B784" s="21"/>
      <c r="C784" s="22"/>
      <c r="D784" s="22"/>
      <c r="E784" s="21"/>
      <c r="F784" s="23"/>
      <c r="G784" s="24"/>
      <c r="H784" s="21"/>
      <c r="I784" s="25"/>
      <c r="J784" s="22"/>
      <c r="K784" s="21"/>
      <c r="L784" s="22"/>
      <c r="M784" s="22"/>
      <c r="N784" s="26"/>
      <c r="O784" s="26"/>
      <c r="P784" s="26"/>
      <c r="Q784" s="26"/>
      <c r="R784" s="26"/>
      <c r="S784" s="26"/>
      <c r="T784" s="26"/>
      <c r="U784" s="26"/>
      <c r="V784" s="26"/>
      <c r="W784" s="26"/>
      <c r="X784" s="26"/>
      <c r="Y784" s="26"/>
      <c r="Z784" s="26"/>
    </row>
    <row r="785" spans="1:26" ht="16.5" customHeight="1" x14ac:dyDescent="0.3">
      <c r="A785" s="21"/>
      <c r="B785" s="21"/>
      <c r="C785" s="22"/>
      <c r="D785" s="22"/>
      <c r="E785" s="21"/>
      <c r="F785" s="23"/>
      <c r="G785" s="24"/>
      <c r="H785" s="21"/>
      <c r="I785" s="25"/>
      <c r="J785" s="22"/>
      <c r="K785" s="21"/>
      <c r="L785" s="22"/>
      <c r="M785" s="22"/>
      <c r="N785" s="26"/>
      <c r="O785" s="26"/>
      <c r="P785" s="26"/>
      <c r="Q785" s="26"/>
      <c r="R785" s="26"/>
      <c r="S785" s="26"/>
      <c r="T785" s="26"/>
      <c r="U785" s="26"/>
      <c r="V785" s="26"/>
      <c r="W785" s="26"/>
      <c r="X785" s="26"/>
      <c r="Y785" s="26"/>
      <c r="Z785" s="26"/>
    </row>
    <row r="786" spans="1:26" ht="16.5" customHeight="1" x14ac:dyDescent="0.3">
      <c r="A786" s="21"/>
      <c r="B786" s="21"/>
      <c r="C786" s="22"/>
      <c r="D786" s="22"/>
      <c r="E786" s="21"/>
      <c r="F786" s="23"/>
      <c r="G786" s="24"/>
      <c r="H786" s="21"/>
      <c r="I786" s="25"/>
      <c r="J786" s="22"/>
      <c r="K786" s="21"/>
      <c r="L786" s="22"/>
      <c r="M786" s="22"/>
      <c r="N786" s="26"/>
      <c r="O786" s="26"/>
      <c r="P786" s="26"/>
      <c r="Q786" s="26"/>
      <c r="R786" s="26"/>
      <c r="S786" s="26"/>
      <c r="T786" s="26"/>
      <c r="U786" s="26"/>
      <c r="V786" s="26"/>
      <c r="W786" s="26"/>
      <c r="X786" s="26"/>
      <c r="Y786" s="26"/>
      <c r="Z786" s="26"/>
    </row>
    <row r="787" spans="1:26" ht="16.5" customHeight="1" x14ac:dyDescent="0.3">
      <c r="A787" s="21"/>
      <c r="B787" s="21"/>
      <c r="C787" s="22"/>
      <c r="D787" s="22"/>
      <c r="E787" s="21"/>
      <c r="F787" s="23"/>
      <c r="G787" s="24"/>
      <c r="H787" s="21"/>
      <c r="I787" s="25"/>
      <c r="J787" s="22"/>
      <c r="K787" s="21"/>
      <c r="L787" s="22"/>
      <c r="M787" s="22"/>
      <c r="N787" s="26"/>
      <c r="O787" s="26"/>
      <c r="P787" s="26"/>
      <c r="Q787" s="26"/>
      <c r="R787" s="26"/>
      <c r="S787" s="26"/>
      <c r="T787" s="26"/>
      <c r="U787" s="26"/>
      <c r="V787" s="26"/>
      <c r="W787" s="26"/>
      <c r="X787" s="26"/>
      <c r="Y787" s="26"/>
      <c r="Z787" s="26"/>
    </row>
    <row r="788" spans="1:26" ht="16.5" customHeight="1" x14ac:dyDescent="0.3">
      <c r="A788" s="21"/>
      <c r="B788" s="21"/>
      <c r="C788" s="22"/>
      <c r="D788" s="22"/>
      <c r="E788" s="21"/>
      <c r="F788" s="23"/>
      <c r="G788" s="24"/>
      <c r="H788" s="21"/>
      <c r="I788" s="25"/>
      <c r="J788" s="22"/>
      <c r="K788" s="21"/>
      <c r="L788" s="22"/>
      <c r="M788" s="22"/>
      <c r="N788" s="26"/>
      <c r="O788" s="26"/>
      <c r="P788" s="26"/>
      <c r="Q788" s="26"/>
      <c r="R788" s="26"/>
      <c r="S788" s="26"/>
      <c r="T788" s="26"/>
      <c r="U788" s="26"/>
      <c r="V788" s="26"/>
      <c r="W788" s="26"/>
      <c r="X788" s="26"/>
      <c r="Y788" s="26"/>
      <c r="Z788" s="26"/>
    </row>
    <row r="789" spans="1:26" ht="16.5" customHeight="1" x14ac:dyDescent="0.3">
      <c r="A789" s="21"/>
      <c r="B789" s="21"/>
      <c r="C789" s="22"/>
      <c r="D789" s="22"/>
      <c r="E789" s="21"/>
      <c r="F789" s="23"/>
      <c r="G789" s="24"/>
      <c r="H789" s="21"/>
      <c r="I789" s="25"/>
      <c r="J789" s="22"/>
      <c r="K789" s="21"/>
      <c r="L789" s="22"/>
      <c r="M789" s="22"/>
      <c r="N789" s="26"/>
      <c r="O789" s="26"/>
      <c r="P789" s="26"/>
      <c r="Q789" s="26"/>
      <c r="R789" s="26"/>
      <c r="S789" s="26"/>
      <c r="T789" s="26"/>
      <c r="U789" s="26"/>
      <c r="V789" s="26"/>
      <c r="W789" s="26"/>
      <c r="X789" s="26"/>
      <c r="Y789" s="26"/>
      <c r="Z789" s="26"/>
    </row>
    <row r="790" spans="1:26" ht="16.5" customHeight="1" x14ac:dyDescent="0.3">
      <c r="A790" s="21"/>
      <c r="B790" s="21"/>
      <c r="C790" s="22"/>
      <c r="D790" s="22"/>
      <c r="E790" s="21"/>
      <c r="F790" s="23"/>
      <c r="G790" s="24"/>
      <c r="H790" s="21"/>
      <c r="I790" s="25"/>
      <c r="J790" s="22"/>
      <c r="K790" s="21"/>
      <c r="L790" s="22"/>
      <c r="M790" s="22"/>
      <c r="N790" s="26"/>
      <c r="O790" s="26"/>
      <c r="P790" s="26"/>
      <c r="Q790" s="26"/>
      <c r="R790" s="26"/>
      <c r="S790" s="26"/>
      <c r="T790" s="26"/>
      <c r="U790" s="26"/>
      <c r="V790" s="26"/>
      <c r="W790" s="26"/>
      <c r="X790" s="26"/>
      <c r="Y790" s="26"/>
      <c r="Z790" s="26"/>
    </row>
    <row r="791" spans="1:26" ht="16.5" customHeight="1" x14ac:dyDescent="0.3">
      <c r="A791" s="21"/>
      <c r="B791" s="21"/>
      <c r="C791" s="22"/>
      <c r="D791" s="22"/>
      <c r="E791" s="21"/>
      <c r="F791" s="23"/>
      <c r="G791" s="24"/>
      <c r="H791" s="21"/>
      <c r="I791" s="25"/>
      <c r="J791" s="22"/>
      <c r="K791" s="21"/>
      <c r="L791" s="22"/>
      <c r="M791" s="22"/>
      <c r="N791" s="26"/>
      <c r="O791" s="26"/>
      <c r="P791" s="26"/>
      <c r="Q791" s="26"/>
      <c r="R791" s="26"/>
      <c r="S791" s="26"/>
      <c r="T791" s="26"/>
      <c r="U791" s="26"/>
      <c r="V791" s="26"/>
      <c r="W791" s="26"/>
      <c r="X791" s="26"/>
      <c r="Y791" s="26"/>
      <c r="Z791" s="26"/>
    </row>
    <row r="792" spans="1:26" ht="16.5" customHeight="1" x14ac:dyDescent="0.3">
      <c r="A792" s="21"/>
      <c r="B792" s="21"/>
      <c r="C792" s="22"/>
      <c r="D792" s="22"/>
      <c r="E792" s="21"/>
      <c r="F792" s="23"/>
      <c r="G792" s="24"/>
      <c r="H792" s="21"/>
      <c r="I792" s="25"/>
      <c r="J792" s="22"/>
      <c r="K792" s="21"/>
      <c r="L792" s="22"/>
      <c r="M792" s="22"/>
      <c r="N792" s="26"/>
      <c r="O792" s="26"/>
      <c r="P792" s="26"/>
      <c r="Q792" s="26"/>
      <c r="R792" s="26"/>
      <c r="S792" s="26"/>
      <c r="T792" s="26"/>
      <c r="U792" s="26"/>
      <c r="V792" s="26"/>
      <c r="W792" s="26"/>
      <c r="X792" s="26"/>
      <c r="Y792" s="26"/>
      <c r="Z792" s="26"/>
    </row>
    <row r="793" spans="1:26" ht="16.5" customHeight="1" x14ac:dyDescent="0.3">
      <c r="A793" s="21"/>
      <c r="B793" s="21"/>
      <c r="C793" s="22"/>
      <c r="D793" s="22"/>
      <c r="E793" s="21"/>
      <c r="F793" s="23"/>
      <c r="G793" s="24"/>
      <c r="H793" s="21"/>
      <c r="I793" s="25"/>
      <c r="J793" s="22"/>
      <c r="K793" s="21"/>
      <c r="L793" s="22"/>
      <c r="M793" s="22"/>
      <c r="N793" s="26"/>
      <c r="O793" s="26"/>
      <c r="P793" s="26"/>
      <c r="Q793" s="26"/>
      <c r="R793" s="26"/>
      <c r="S793" s="26"/>
      <c r="T793" s="26"/>
      <c r="U793" s="26"/>
      <c r="V793" s="26"/>
      <c r="W793" s="26"/>
      <c r="X793" s="26"/>
      <c r="Y793" s="26"/>
      <c r="Z793" s="26"/>
    </row>
    <row r="794" spans="1:26" ht="16.5" customHeight="1" x14ac:dyDescent="0.3">
      <c r="A794" s="21"/>
      <c r="B794" s="21"/>
      <c r="C794" s="22"/>
      <c r="D794" s="22"/>
      <c r="E794" s="21"/>
      <c r="F794" s="23"/>
      <c r="G794" s="24"/>
      <c r="H794" s="21"/>
      <c r="I794" s="25"/>
      <c r="J794" s="22"/>
      <c r="K794" s="21"/>
      <c r="L794" s="22"/>
      <c r="M794" s="22"/>
      <c r="N794" s="26"/>
      <c r="O794" s="26"/>
      <c r="P794" s="26"/>
      <c r="Q794" s="26"/>
      <c r="R794" s="26"/>
      <c r="S794" s="26"/>
      <c r="T794" s="26"/>
      <c r="U794" s="26"/>
      <c r="V794" s="26"/>
      <c r="W794" s="26"/>
      <c r="X794" s="26"/>
      <c r="Y794" s="26"/>
      <c r="Z794" s="26"/>
    </row>
    <row r="795" spans="1:26" ht="16.5" customHeight="1" x14ac:dyDescent="0.3">
      <c r="A795" s="21"/>
      <c r="B795" s="21"/>
      <c r="C795" s="22"/>
      <c r="D795" s="22"/>
      <c r="E795" s="21"/>
      <c r="F795" s="23"/>
      <c r="G795" s="24"/>
      <c r="H795" s="21"/>
      <c r="I795" s="25"/>
      <c r="J795" s="22"/>
      <c r="K795" s="21"/>
      <c r="L795" s="22"/>
      <c r="M795" s="22"/>
      <c r="N795" s="26"/>
      <c r="O795" s="26"/>
      <c r="P795" s="26"/>
      <c r="Q795" s="26"/>
      <c r="R795" s="26"/>
      <c r="S795" s="26"/>
      <c r="T795" s="26"/>
      <c r="U795" s="26"/>
      <c r="V795" s="26"/>
      <c r="W795" s="26"/>
      <c r="X795" s="26"/>
      <c r="Y795" s="26"/>
      <c r="Z795" s="26"/>
    </row>
    <row r="796" spans="1:26" ht="16.5" customHeight="1" x14ac:dyDescent="0.3">
      <c r="A796" s="21"/>
      <c r="B796" s="21"/>
      <c r="C796" s="22"/>
      <c r="D796" s="22"/>
      <c r="E796" s="21"/>
      <c r="F796" s="23"/>
      <c r="G796" s="24"/>
      <c r="H796" s="21"/>
      <c r="I796" s="25"/>
      <c r="J796" s="22"/>
      <c r="K796" s="21"/>
      <c r="L796" s="22"/>
      <c r="M796" s="22"/>
      <c r="N796" s="26"/>
      <c r="O796" s="26"/>
      <c r="P796" s="26"/>
      <c r="Q796" s="26"/>
      <c r="R796" s="26"/>
      <c r="S796" s="26"/>
      <c r="T796" s="26"/>
      <c r="U796" s="26"/>
      <c r="V796" s="26"/>
      <c r="W796" s="26"/>
      <c r="X796" s="26"/>
      <c r="Y796" s="26"/>
      <c r="Z796" s="26"/>
    </row>
    <row r="797" spans="1:26" ht="16.5" customHeight="1" x14ac:dyDescent="0.3">
      <c r="A797" s="21"/>
      <c r="B797" s="21"/>
      <c r="C797" s="22"/>
      <c r="D797" s="22"/>
      <c r="E797" s="21"/>
      <c r="F797" s="23"/>
      <c r="G797" s="24"/>
      <c r="H797" s="21"/>
      <c r="I797" s="25"/>
      <c r="J797" s="22"/>
      <c r="K797" s="21"/>
      <c r="L797" s="22"/>
      <c r="M797" s="22"/>
      <c r="N797" s="26"/>
      <c r="O797" s="26"/>
      <c r="P797" s="26"/>
      <c r="Q797" s="26"/>
      <c r="R797" s="26"/>
      <c r="S797" s="26"/>
      <c r="T797" s="26"/>
      <c r="U797" s="26"/>
      <c r="V797" s="26"/>
      <c r="W797" s="26"/>
      <c r="X797" s="26"/>
      <c r="Y797" s="26"/>
      <c r="Z797" s="26"/>
    </row>
    <row r="798" spans="1:26" ht="16.5" customHeight="1" x14ac:dyDescent="0.3">
      <c r="A798" s="21"/>
      <c r="B798" s="21"/>
      <c r="C798" s="22"/>
      <c r="D798" s="22"/>
      <c r="E798" s="21"/>
      <c r="F798" s="23"/>
      <c r="G798" s="24"/>
      <c r="H798" s="21"/>
      <c r="I798" s="25"/>
      <c r="J798" s="22"/>
      <c r="K798" s="21"/>
      <c r="L798" s="22"/>
      <c r="M798" s="22"/>
      <c r="N798" s="26"/>
      <c r="O798" s="26"/>
      <c r="P798" s="26"/>
      <c r="Q798" s="26"/>
      <c r="R798" s="26"/>
      <c r="S798" s="26"/>
      <c r="T798" s="26"/>
      <c r="U798" s="26"/>
      <c r="V798" s="26"/>
      <c r="W798" s="26"/>
      <c r="X798" s="26"/>
      <c r="Y798" s="26"/>
      <c r="Z798" s="26"/>
    </row>
    <row r="799" spans="1:26" ht="16.5" customHeight="1" x14ac:dyDescent="0.3">
      <c r="A799" s="21"/>
      <c r="B799" s="21"/>
      <c r="C799" s="22"/>
      <c r="D799" s="22"/>
      <c r="E799" s="21"/>
      <c r="F799" s="23"/>
      <c r="G799" s="24"/>
      <c r="H799" s="21"/>
      <c r="I799" s="25"/>
      <c r="J799" s="22"/>
      <c r="K799" s="21"/>
      <c r="L799" s="22"/>
      <c r="M799" s="22"/>
      <c r="N799" s="26"/>
      <c r="O799" s="26"/>
      <c r="P799" s="26"/>
      <c r="Q799" s="26"/>
      <c r="R799" s="26"/>
      <c r="S799" s="26"/>
      <c r="T799" s="26"/>
      <c r="U799" s="26"/>
      <c r="V799" s="26"/>
      <c r="W799" s="26"/>
      <c r="X799" s="26"/>
      <c r="Y799" s="26"/>
      <c r="Z799" s="26"/>
    </row>
    <row r="800" spans="1:26" ht="16.5" customHeight="1" x14ac:dyDescent="0.3">
      <c r="A800" s="21"/>
      <c r="B800" s="21"/>
      <c r="C800" s="22"/>
      <c r="D800" s="22"/>
      <c r="E800" s="21"/>
      <c r="F800" s="23"/>
      <c r="G800" s="24"/>
      <c r="H800" s="21"/>
      <c r="I800" s="25"/>
      <c r="J800" s="22"/>
      <c r="K800" s="21"/>
      <c r="L800" s="22"/>
      <c r="M800" s="22"/>
      <c r="N800" s="26"/>
      <c r="O800" s="26"/>
      <c r="P800" s="26"/>
      <c r="Q800" s="26"/>
      <c r="R800" s="26"/>
      <c r="S800" s="26"/>
      <c r="T800" s="26"/>
      <c r="U800" s="26"/>
      <c r="V800" s="26"/>
      <c r="W800" s="26"/>
      <c r="X800" s="26"/>
      <c r="Y800" s="26"/>
      <c r="Z800" s="26"/>
    </row>
    <row r="801" spans="1:26" ht="16.5" customHeight="1" x14ac:dyDescent="0.3">
      <c r="A801" s="21"/>
      <c r="B801" s="21"/>
      <c r="C801" s="22"/>
      <c r="D801" s="22"/>
      <c r="E801" s="21"/>
      <c r="F801" s="23"/>
      <c r="G801" s="24"/>
      <c r="H801" s="21"/>
      <c r="I801" s="25"/>
      <c r="J801" s="22"/>
      <c r="K801" s="21"/>
      <c r="L801" s="22"/>
      <c r="M801" s="22"/>
      <c r="N801" s="26"/>
      <c r="O801" s="26"/>
      <c r="P801" s="26"/>
      <c r="Q801" s="26"/>
      <c r="R801" s="26"/>
      <c r="S801" s="26"/>
      <c r="T801" s="26"/>
      <c r="U801" s="26"/>
      <c r="V801" s="26"/>
      <c r="W801" s="26"/>
      <c r="X801" s="26"/>
      <c r="Y801" s="26"/>
      <c r="Z801" s="26"/>
    </row>
    <row r="802" spans="1:26" ht="16.5" customHeight="1" x14ac:dyDescent="0.3">
      <c r="A802" s="21"/>
      <c r="B802" s="21"/>
      <c r="C802" s="22"/>
      <c r="D802" s="22"/>
      <c r="E802" s="21"/>
      <c r="F802" s="23"/>
      <c r="G802" s="24"/>
      <c r="H802" s="21"/>
      <c r="I802" s="25"/>
      <c r="J802" s="22"/>
      <c r="K802" s="21"/>
      <c r="L802" s="22"/>
      <c r="M802" s="22"/>
      <c r="N802" s="26"/>
      <c r="O802" s="26"/>
      <c r="P802" s="26"/>
      <c r="Q802" s="26"/>
      <c r="R802" s="26"/>
      <c r="S802" s="26"/>
      <c r="T802" s="26"/>
      <c r="U802" s="26"/>
      <c r="V802" s="26"/>
      <c r="W802" s="26"/>
      <c r="X802" s="26"/>
      <c r="Y802" s="26"/>
      <c r="Z802" s="26"/>
    </row>
    <row r="803" spans="1:26" ht="16.5" customHeight="1" x14ac:dyDescent="0.3">
      <c r="A803" s="21"/>
      <c r="B803" s="21"/>
      <c r="C803" s="22"/>
      <c r="D803" s="22"/>
      <c r="E803" s="21"/>
      <c r="F803" s="23"/>
      <c r="G803" s="24"/>
      <c r="H803" s="21"/>
      <c r="I803" s="25"/>
      <c r="J803" s="22"/>
      <c r="K803" s="21"/>
      <c r="L803" s="22"/>
      <c r="M803" s="22"/>
      <c r="N803" s="26"/>
      <c r="O803" s="26"/>
      <c r="P803" s="26"/>
      <c r="Q803" s="26"/>
      <c r="R803" s="26"/>
      <c r="S803" s="26"/>
      <c r="T803" s="26"/>
      <c r="U803" s="26"/>
      <c r="V803" s="26"/>
      <c r="W803" s="26"/>
      <c r="X803" s="26"/>
      <c r="Y803" s="26"/>
      <c r="Z803" s="26"/>
    </row>
    <row r="804" spans="1:26" ht="16.5" customHeight="1" x14ac:dyDescent="0.3">
      <c r="A804" s="21"/>
      <c r="B804" s="21"/>
      <c r="C804" s="22"/>
      <c r="D804" s="22"/>
      <c r="E804" s="21"/>
      <c r="F804" s="23"/>
      <c r="G804" s="24"/>
      <c r="H804" s="21"/>
      <c r="I804" s="25"/>
      <c r="J804" s="22"/>
      <c r="K804" s="21"/>
      <c r="L804" s="22"/>
      <c r="M804" s="22"/>
      <c r="N804" s="26"/>
      <c r="O804" s="26"/>
      <c r="P804" s="26"/>
      <c r="Q804" s="26"/>
      <c r="R804" s="26"/>
      <c r="S804" s="26"/>
      <c r="T804" s="26"/>
      <c r="U804" s="26"/>
      <c r="V804" s="26"/>
      <c r="W804" s="26"/>
      <c r="X804" s="26"/>
      <c r="Y804" s="26"/>
      <c r="Z804" s="26"/>
    </row>
    <row r="805" spans="1:26" ht="16.5" customHeight="1" x14ac:dyDescent="0.3">
      <c r="A805" s="21"/>
      <c r="B805" s="21"/>
      <c r="C805" s="22"/>
      <c r="D805" s="22"/>
      <c r="E805" s="21"/>
      <c r="F805" s="23"/>
      <c r="G805" s="24"/>
      <c r="H805" s="21"/>
      <c r="I805" s="25"/>
      <c r="J805" s="22"/>
      <c r="K805" s="21"/>
      <c r="L805" s="22"/>
      <c r="M805" s="22"/>
      <c r="N805" s="26"/>
      <c r="O805" s="26"/>
      <c r="P805" s="26"/>
      <c r="Q805" s="26"/>
      <c r="R805" s="26"/>
      <c r="S805" s="26"/>
      <c r="T805" s="26"/>
      <c r="U805" s="26"/>
      <c r="V805" s="26"/>
      <c r="W805" s="26"/>
      <c r="X805" s="26"/>
      <c r="Y805" s="26"/>
      <c r="Z805" s="26"/>
    </row>
    <row r="806" spans="1:26" ht="16.5" customHeight="1" x14ac:dyDescent="0.3">
      <c r="A806" s="21"/>
      <c r="B806" s="21"/>
      <c r="C806" s="22"/>
      <c r="D806" s="22"/>
      <c r="E806" s="21"/>
      <c r="F806" s="23"/>
      <c r="G806" s="24"/>
      <c r="H806" s="21"/>
      <c r="I806" s="25"/>
      <c r="J806" s="22"/>
      <c r="K806" s="21"/>
      <c r="L806" s="22"/>
      <c r="M806" s="22"/>
      <c r="N806" s="26"/>
      <c r="O806" s="26"/>
      <c r="P806" s="26"/>
      <c r="Q806" s="26"/>
      <c r="R806" s="26"/>
      <c r="S806" s="26"/>
      <c r="T806" s="26"/>
      <c r="U806" s="26"/>
      <c r="V806" s="26"/>
      <c r="W806" s="26"/>
      <c r="X806" s="26"/>
      <c r="Y806" s="26"/>
      <c r="Z806" s="26"/>
    </row>
    <row r="807" spans="1:26" ht="16.5" customHeight="1" x14ac:dyDescent="0.3">
      <c r="A807" s="21"/>
      <c r="B807" s="21"/>
      <c r="C807" s="22"/>
      <c r="D807" s="22"/>
      <c r="E807" s="21"/>
      <c r="F807" s="23"/>
      <c r="G807" s="24"/>
      <c r="H807" s="21"/>
      <c r="I807" s="25"/>
      <c r="J807" s="22"/>
      <c r="K807" s="21"/>
      <c r="L807" s="22"/>
      <c r="M807" s="22"/>
      <c r="N807" s="26"/>
      <c r="O807" s="26"/>
      <c r="P807" s="26"/>
      <c r="Q807" s="26"/>
      <c r="R807" s="26"/>
      <c r="S807" s="26"/>
      <c r="T807" s="26"/>
      <c r="U807" s="26"/>
      <c r="V807" s="26"/>
      <c r="W807" s="26"/>
      <c r="X807" s="26"/>
      <c r="Y807" s="26"/>
      <c r="Z807" s="26"/>
    </row>
    <row r="808" spans="1:26" ht="16.5" customHeight="1" x14ac:dyDescent="0.3">
      <c r="A808" s="21"/>
      <c r="B808" s="21"/>
      <c r="C808" s="22"/>
      <c r="D808" s="22"/>
      <c r="E808" s="21"/>
      <c r="F808" s="23"/>
      <c r="G808" s="24"/>
      <c r="H808" s="21"/>
      <c r="I808" s="25"/>
      <c r="J808" s="22"/>
      <c r="K808" s="21"/>
      <c r="L808" s="22"/>
      <c r="M808" s="22"/>
      <c r="N808" s="26"/>
      <c r="O808" s="26"/>
      <c r="P808" s="26"/>
      <c r="Q808" s="26"/>
      <c r="R808" s="26"/>
      <c r="S808" s="26"/>
      <c r="T808" s="26"/>
      <c r="U808" s="26"/>
      <c r="V808" s="26"/>
      <c r="W808" s="26"/>
      <c r="X808" s="26"/>
      <c r="Y808" s="26"/>
      <c r="Z808" s="26"/>
    </row>
    <row r="809" spans="1:26" ht="16.5" customHeight="1" x14ac:dyDescent="0.3">
      <c r="A809" s="21"/>
      <c r="B809" s="21"/>
      <c r="C809" s="22"/>
      <c r="D809" s="22"/>
      <c r="E809" s="21"/>
      <c r="F809" s="23"/>
      <c r="G809" s="24"/>
      <c r="H809" s="21"/>
      <c r="I809" s="25"/>
      <c r="J809" s="22"/>
      <c r="K809" s="21"/>
      <c r="L809" s="22"/>
      <c r="M809" s="22"/>
      <c r="N809" s="26"/>
      <c r="O809" s="26"/>
      <c r="P809" s="26"/>
      <c r="Q809" s="26"/>
      <c r="R809" s="26"/>
      <c r="S809" s="26"/>
      <c r="T809" s="26"/>
      <c r="U809" s="26"/>
      <c r="V809" s="26"/>
      <c r="W809" s="26"/>
      <c r="X809" s="26"/>
      <c r="Y809" s="26"/>
      <c r="Z809" s="26"/>
    </row>
    <row r="810" spans="1:26" ht="16.5" customHeight="1" x14ac:dyDescent="0.3">
      <c r="A810" s="21"/>
      <c r="B810" s="21"/>
      <c r="C810" s="22"/>
      <c r="D810" s="22"/>
      <c r="E810" s="21"/>
      <c r="F810" s="23"/>
      <c r="G810" s="24"/>
      <c r="H810" s="21"/>
      <c r="I810" s="25"/>
      <c r="J810" s="22"/>
      <c r="K810" s="21"/>
      <c r="L810" s="22"/>
      <c r="M810" s="22"/>
      <c r="N810" s="26"/>
      <c r="O810" s="26"/>
      <c r="P810" s="26"/>
      <c r="Q810" s="26"/>
      <c r="R810" s="26"/>
      <c r="S810" s="26"/>
      <c r="T810" s="26"/>
      <c r="U810" s="26"/>
      <c r="V810" s="26"/>
      <c r="W810" s="26"/>
      <c r="X810" s="26"/>
      <c r="Y810" s="26"/>
      <c r="Z810" s="26"/>
    </row>
    <row r="811" spans="1:26" ht="16.5" customHeight="1" x14ac:dyDescent="0.3">
      <c r="A811" s="21"/>
      <c r="B811" s="21"/>
      <c r="C811" s="22"/>
      <c r="D811" s="22"/>
      <c r="E811" s="21"/>
      <c r="F811" s="23"/>
      <c r="G811" s="24"/>
      <c r="H811" s="21"/>
      <c r="I811" s="25"/>
      <c r="J811" s="22"/>
      <c r="K811" s="21"/>
      <c r="L811" s="22"/>
      <c r="M811" s="22"/>
      <c r="N811" s="26"/>
      <c r="O811" s="26"/>
      <c r="P811" s="26"/>
      <c r="Q811" s="26"/>
      <c r="R811" s="26"/>
      <c r="S811" s="26"/>
      <c r="T811" s="26"/>
      <c r="U811" s="26"/>
      <c r="V811" s="26"/>
      <c r="W811" s="26"/>
      <c r="X811" s="26"/>
      <c r="Y811" s="26"/>
      <c r="Z811" s="26"/>
    </row>
    <row r="812" spans="1:26" ht="16.5" customHeight="1" x14ac:dyDescent="0.3">
      <c r="A812" s="21"/>
      <c r="B812" s="21"/>
      <c r="C812" s="22"/>
      <c r="D812" s="22"/>
      <c r="E812" s="21"/>
      <c r="F812" s="23"/>
      <c r="G812" s="24"/>
      <c r="H812" s="21"/>
      <c r="I812" s="25"/>
      <c r="J812" s="22"/>
      <c r="K812" s="21"/>
      <c r="L812" s="22"/>
      <c r="M812" s="22"/>
      <c r="N812" s="26"/>
      <c r="O812" s="26"/>
      <c r="P812" s="26"/>
      <c r="Q812" s="26"/>
      <c r="R812" s="26"/>
      <c r="S812" s="26"/>
      <c r="T812" s="26"/>
      <c r="U812" s="26"/>
      <c r="V812" s="26"/>
      <c r="W812" s="26"/>
      <c r="X812" s="26"/>
      <c r="Y812" s="26"/>
      <c r="Z812" s="26"/>
    </row>
    <row r="813" spans="1:26" ht="16.5" customHeight="1" x14ac:dyDescent="0.3">
      <c r="A813" s="21"/>
      <c r="B813" s="21"/>
      <c r="C813" s="22"/>
      <c r="D813" s="22"/>
      <c r="E813" s="21"/>
      <c r="F813" s="23"/>
      <c r="G813" s="24"/>
      <c r="H813" s="21"/>
      <c r="I813" s="25"/>
      <c r="J813" s="22"/>
      <c r="K813" s="21"/>
      <c r="L813" s="22"/>
      <c r="M813" s="22"/>
      <c r="N813" s="26"/>
      <c r="O813" s="26"/>
      <c r="P813" s="26"/>
      <c r="Q813" s="26"/>
      <c r="R813" s="26"/>
      <c r="S813" s="26"/>
      <c r="T813" s="26"/>
      <c r="U813" s="26"/>
      <c r="V813" s="26"/>
      <c r="W813" s="26"/>
      <c r="X813" s="26"/>
      <c r="Y813" s="26"/>
      <c r="Z813" s="26"/>
    </row>
    <row r="814" spans="1:26" ht="16.5" customHeight="1" x14ac:dyDescent="0.3">
      <c r="A814" s="21"/>
      <c r="B814" s="21"/>
      <c r="C814" s="22"/>
      <c r="D814" s="22"/>
      <c r="E814" s="21"/>
      <c r="F814" s="23"/>
      <c r="G814" s="24"/>
      <c r="H814" s="21"/>
      <c r="I814" s="25"/>
      <c r="J814" s="22"/>
      <c r="K814" s="21"/>
      <c r="L814" s="22"/>
      <c r="M814" s="22"/>
      <c r="N814" s="26"/>
      <c r="O814" s="26"/>
      <c r="P814" s="26"/>
      <c r="Q814" s="26"/>
      <c r="R814" s="26"/>
      <c r="S814" s="26"/>
      <c r="T814" s="26"/>
      <c r="U814" s="26"/>
      <c r="V814" s="26"/>
      <c r="W814" s="26"/>
      <c r="X814" s="26"/>
      <c r="Y814" s="26"/>
      <c r="Z814" s="26"/>
    </row>
    <row r="815" spans="1:26" ht="16.5" customHeight="1" x14ac:dyDescent="0.3">
      <c r="A815" s="21"/>
      <c r="B815" s="21"/>
      <c r="C815" s="22"/>
      <c r="D815" s="22"/>
      <c r="E815" s="21"/>
      <c r="F815" s="23"/>
      <c r="G815" s="24"/>
      <c r="H815" s="21"/>
      <c r="I815" s="25"/>
      <c r="J815" s="22"/>
      <c r="K815" s="21"/>
      <c r="L815" s="22"/>
      <c r="M815" s="22"/>
      <c r="N815" s="26"/>
      <c r="O815" s="26"/>
      <c r="P815" s="26"/>
      <c r="Q815" s="26"/>
      <c r="R815" s="26"/>
      <c r="S815" s="26"/>
      <c r="T815" s="26"/>
      <c r="U815" s="26"/>
      <c r="V815" s="26"/>
      <c r="W815" s="26"/>
      <c r="X815" s="26"/>
      <c r="Y815" s="26"/>
      <c r="Z815" s="26"/>
    </row>
    <row r="816" spans="1:26" ht="16.5" customHeight="1" x14ac:dyDescent="0.3">
      <c r="A816" s="21"/>
      <c r="B816" s="21"/>
      <c r="C816" s="22"/>
      <c r="D816" s="22"/>
      <c r="E816" s="21"/>
      <c r="F816" s="23"/>
      <c r="G816" s="24"/>
      <c r="H816" s="21"/>
      <c r="I816" s="25"/>
      <c r="J816" s="22"/>
      <c r="K816" s="21"/>
      <c r="L816" s="22"/>
      <c r="M816" s="22"/>
      <c r="N816" s="26"/>
      <c r="O816" s="26"/>
      <c r="P816" s="26"/>
      <c r="Q816" s="26"/>
      <c r="R816" s="26"/>
      <c r="S816" s="26"/>
      <c r="T816" s="26"/>
      <c r="U816" s="26"/>
      <c r="V816" s="26"/>
      <c r="W816" s="26"/>
      <c r="X816" s="26"/>
      <c r="Y816" s="26"/>
      <c r="Z816" s="26"/>
    </row>
    <row r="817" spans="1:26" ht="16.5" customHeight="1" x14ac:dyDescent="0.3">
      <c r="A817" s="21"/>
      <c r="B817" s="21"/>
      <c r="C817" s="22"/>
      <c r="D817" s="22"/>
      <c r="E817" s="21"/>
      <c r="F817" s="23"/>
      <c r="G817" s="24"/>
      <c r="H817" s="21"/>
      <c r="I817" s="25"/>
      <c r="J817" s="22"/>
      <c r="K817" s="21"/>
      <c r="L817" s="22"/>
      <c r="M817" s="22"/>
      <c r="N817" s="26"/>
      <c r="O817" s="26"/>
      <c r="P817" s="26"/>
      <c r="Q817" s="26"/>
      <c r="R817" s="26"/>
      <c r="S817" s="26"/>
      <c r="T817" s="26"/>
      <c r="U817" s="26"/>
      <c r="V817" s="26"/>
      <c r="W817" s="26"/>
      <c r="X817" s="26"/>
      <c r="Y817" s="26"/>
      <c r="Z817" s="26"/>
    </row>
    <row r="818" spans="1:26" ht="16.5" customHeight="1" x14ac:dyDescent="0.3">
      <c r="A818" s="21"/>
      <c r="B818" s="21"/>
      <c r="C818" s="22"/>
      <c r="D818" s="22"/>
      <c r="E818" s="21"/>
      <c r="F818" s="23"/>
      <c r="G818" s="24"/>
      <c r="H818" s="21"/>
      <c r="I818" s="25"/>
      <c r="J818" s="22"/>
      <c r="K818" s="21"/>
      <c r="L818" s="22"/>
      <c r="M818" s="22"/>
      <c r="N818" s="26"/>
      <c r="O818" s="26"/>
      <c r="P818" s="26"/>
      <c r="Q818" s="26"/>
      <c r="R818" s="26"/>
      <c r="S818" s="26"/>
      <c r="T818" s="26"/>
      <c r="U818" s="26"/>
      <c r="V818" s="26"/>
      <c r="W818" s="26"/>
      <c r="X818" s="26"/>
      <c r="Y818" s="26"/>
      <c r="Z818" s="26"/>
    </row>
    <row r="819" spans="1:26" ht="16.5" customHeight="1" x14ac:dyDescent="0.3">
      <c r="A819" s="21"/>
      <c r="B819" s="21"/>
      <c r="C819" s="22"/>
      <c r="D819" s="22"/>
      <c r="E819" s="21"/>
      <c r="F819" s="23"/>
      <c r="G819" s="24"/>
      <c r="H819" s="21"/>
      <c r="I819" s="25"/>
      <c r="J819" s="22"/>
      <c r="K819" s="21"/>
      <c r="L819" s="22"/>
      <c r="M819" s="22"/>
      <c r="N819" s="26"/>
      <c r="O819" s="26"/>
      <c r="P819" s="26"/>
      <c r="Q819" s="26"/>
      <c r="R819" s="26"/>
      <c r="S819" s="26"/>
      <c r="T819" s="26"/>
      <c r="U819" s="26"/>
      <c r="V819" s="26"/>
      <c r="W819" s="26"/>
      <c r="X819" s="26"/>
      <c r="Y819" s="26"/>
      <c r="Z819" s="26"/>
    </row>
    <row r="820" spans="1:26" ht="16.5" customHeight="1" x14ac:dyDescent="0.3">
      <c r="A820" s="21"/>
      <c r="B820" s="21"/>
      <c r="C820" s="22"/>
      <c r="D820" s="22"/>
      <c r="E820" s="21"/>
      <c r="F820" s="23"/>
      <c r="G820" s="24"/>
      <c r="H820" s="21"/>
      <c r="I820" s="25"/>
      <c r="J820" s="22"/>
      <c r="K820" s="21"/>
      <c r="L820" s="22"/>
      <c r="M820" s="22"/>
      <c r="N820" s="26"/>
      <c r="O820" s="26"/>
      <c r="P820" s="26"/>
      <c r="Q820" s="26"/>
      <c r="R820" s="26"/>
      <c r="S820" s="26"/>
      <c r="T820" s="26"/>
      <c r="U820" s="26"/>
      <c r="V820" s="26"/>
      <c r="W820" s="26"/>
      <c r="X820" s="26"/>
      <c r="Y820" s="26"/>
      <c r="Z820" s="26"/>
    </row>
    <row r="821" spans="1:26" ht="16.5" customHeight="1" x14ac:dyDescent="0.3">
      <c r="A821" s="21"/>
      <c r="B821" s="21"/>
      <c r="C821" s="22"/>
      <c r="D821" s="22"/>
      <c r="E821" s="21"/>
      <c r="F821" s="23"/>
      <c r="G821" s="24"/>
      <c r="H821" s="21"/>
      <c r="I821" s="25"/>
      <c r="J821" s="22"/>
      <c r="K821" s="21"/>
      <c r="L821" s="22"/>
      <c r="M821" s="22"/>
      <c r="N821" s="26"/>
      <c r="O821" s="26"/>
      <c r="P821" s="26"/>
      <c r="Q821" s="26"/>
      <c r="R821" s="26"/>
      <c r="S821" s="26"/>
      <c r="T821" s="26"/>
      <c r="U821" s="26"/>
      <c r="V821" s="26"/>
      <c r="W821" s="26"/>
      <c r="X821" s="26"/>
      <c r="Y821" s="26"/>
      <c r="Z821" s="26"/>
    </row>
    <row r="822" spans="1:26" ht="16.5" customHeight="1" x14ac:dyDescent="0.3">
      <c r="A822" s="21"/>
      <c r="B822" s="21"/>
      <c r="C822" s="22"/>
      <c r="D822" s="22"/>
      <c r="E822" s="21"/>
      <c r="F822" s="23"/>
      <c r="G822" s="24"/>
      <c r="H822" s="21"/>
      <c r="I822" s="25"/>
      <c r="J822" s="22"/>
      <c r="K822" s="21"/>
      <c r="L822" s="22"/>
      <c r="M822" s="22"/>
      <c r="N822" s="26"/>
      <c r="O822" s="26"/>
      <c r="P822" s="26"/>
      <c r="Q822" s="26"/>
      <c r="R822" s="26"/>
      <c r="S822" s="26"/>
      <c r="T822" s="26"/>
      <c r="U822" s="26"/>
      <c r="V822" s="26"/>
      <c r="W822" s="26"/>
      <c r="X822" s="26"/>
      <c r="Y822" s="26"/>
      <c r="Z822" s="26"/>
    </row>
    <row r="823" spans="1:26" ht="16.5" customHeight="1" x14ac:dyDescent="0.3">
      <c r="A823" s="21"/>
      <c r="B823" s="21"/>
      <c r="C823" s="22"/>
      <c r="D823" s="22"/>
      <c r="E823" s="21"/>
      <c r="F823" s="23"/>
      <c r="G823" s="24"/>
      <c r="H823" s="21"/>
      <c r="I823" s="25"/>
      <c r="J823" s="22"/>
      <c r="K823" s="21"/>
      <c r="L823" s="22"/>
      <c r="M823" s="22"/>
      <c r="N823" s="26"/>
      <c r="O823" s="26"/>
      <c r="P823" s="26"/>
      <c r="Q823" s="26"/>
      <c r="R823" s="26"/>
      <c r="S823" s="26"/>
      <c r="T823" s="26"/>
      <c r="U823" s="26"/>
      <c r="V823" s="26"/>
      <c r="W823" s="26"/>
      <c r="X823" s="26"/>
      <c r="Y823" s="26"/>
      <c r="Z823" s="26"/>
    </row>
    <row r="824" spans="1:26" ht="16.5" customHeight="1" x14ac:dyDescent="0.3">
      <c r="A824" s="21"/>
      <c r="B824" s="21"/>
      <c r="C824" s="22"/>
      <c r="D824" s="22"/>
      <c r="E824" s="21"/>
      <c r="F824" s="23"/>
      <c r="G824" s="24"/>
      <c r="H824" s="21"/>
      <c r="I824" s="25"/>
      <c r="J824" s="22"/>
      <c r="K824" s="21"/>
      <c r="L824" s="22"/>
      <c r="M824" s="22"/>
      <c r="N824" s="26"/>
      <c r="O824" s="26"/>
      <c r="P824" s="26"/>
      <c r="Q824" s="26"/>
      <c r="R824" s="26"/>
      <c r="S824" s="26"/>
      <c r="T824" s="26"/>
      <c r="U824" s="26"/>
      <c r="V824" s="26"/>
      <c r="W824" s="26"/>
      <c r="X824" s="26"/>
      <c r="Y824" s="26"/>
      <c r="Z824" s="26"/>
    </row>
    <row r="825" spans="1:26" ht="16.5" customHeight="1" x14ac:dyDescent="0.3">
      <c r="A825" s="21"/>
      <c r="B825" s="21"/>
      <c r="C825" s="22"/>
      <c r="D825" s="22"/>
      <c r="E825" s="21"/>
      <c r="F825" s="23"/>
      <c r="G825" s="24"/>
      <c r="H825" s="21"/>
      <c r="I825" s="25"/>
      <c r="J825" s="22"/>
      <c r="K825" s="21"/>
      <c r="L825" s="22"/>
      <c r="M825" s="22"/>
      <c r="N825" s="26"/>
      <c r="O825" s="26"/>
      <c r="P825" s="26"/>
      <c r="Q825" s="26"/>
      <c r="R825" s="26"/>
      <c r="S825" s="26"/>
      <c r="T825" s="26"/>
      <c r="U825" s="26"/>
      <c r="V825" s="26"/>
      <c r="W825" s="26"/>
      <c r="X825" s="26"/>
      <c r="Y825" s="26"/>
      <c r="Z825" s="26"/>
    </row>
    <row r="826" spans="1:26" ht="16.5" customHeight="1" x14ac:dyDescent="0.3">
      <c r="A826" s="21"/>
      <c r="B826" s="21"/>
      <c r="C826" s="22"/>
      <c r="D826" s="22"/>
      <c r="E826" s="21"/>
      <c r="F826" s="23"/>
      <c r="G826" s="24"/>
      <c r="H826" s="21"/>
      <c r="I826" s="25"/>
      <c r="J826" s="22"/>
      <c r="K826" s="21"/>
      <c r="L826" s="22"/>
      <c r="M826" s="22"/>
      <c r="N826" s="26"/>
      <c r="O826" s="26"/>
      <c r="P826" s="26"/>
      <c r="Q826" s="26"/>
      <c r="R826" s="26"/>
      <c r="S826" s="26"/>
      <c r="T826" s="26"/>
      <c r="U826" s="26"/>
      <c r="V826" s="26"/>
      <c r="W826" s="26"/>
      <c r="X826" s="26"/>
      <c r="Y826" s="26"/>
      <c r="Z826" s="26"/>
    </row>
    <row r="827" spans="1:26" ht="16.5" customHeight="1" x14ac:dyDescent="0.3">
      <c r="A827" s="21"/>
      <c r="B827" s="21"/>
      <c r="C827" s="22"/>
      <c r="D827" s="22"/>
      <c r="E827" s="21"/>
      <c r="F827" s="23"/>
      <c r="G827" s="24"/>
      <c r="H827" s="21"/>
      <c r="I827" s="25"/>
      <c r="J827" s="22"/>
      <c r="K827" s="21"/>
      <c r="L827" s="22"/>
      <c r="M827" s="22"/>
      <c r="N827" s="26"/>
      <c r="O827" s="26"/>
      <c r="P827" s="26"/>
      <c r="Q827" s="26"/>
      <c r="R827" s="26"/>
      <c r="S827" s="26"/>
      <c r="T827" s="26"/>
      <c r="U827" s="26"/>
      <c r="V827" s="26"/>
      <c r="W827" s="26"/>
      <c r="X827" s="26"/>
      <c r="Y827" s="26"/>
      <c r="Z827" s="26"/>
    </row>
    <row r="828" spans="1:26" ht="16.5" customHeight="1" x14ac:dyDescent="0.3">
      <c r="A828" s="21"/>
      <c r="B828" s="21"/>
      <c r="C828" s="22"/>
      <c r="D828" s="22"/>
      <c r="E828" s="21"/>
      <c r="F828" s="23"/>
      <c r="G828" s="24"/>
      <c r="H828" s="21"/>
      <c r="I828" s="25"/>
      <c r="J828" s="22"/>
      <c r="K828" s="21"/>
      <c r="L828" s="22"/>
      <c r="M828" s="22"/>
      <c r="N828" s="26"/>
      <c r="O828" s="26"/>
      <c r="P828" s="26"/>
      <c r="Q828" s="26"/>
      <c r="R828" s="26"/>
      <c r="S828" s="26"/>
      <c r="T828" s="26"/>
      <c r="U828" s="26"/>
      <c r="V828" s="26"/>
      <c r="W828" s="26"/>
      <c r="X828" s="26"/>
      <c r="Y828" s="26"/>
      <c r="Z828" s="26"/>
    </row>
    <row r="829" spans="1:26" ht="16.5" customHeight="1" x14ac:dyDescent="0.3">
      <c r="A829" s="21"/>
      <c r="B829" s="21"/>
      <c r="C829" s="22"/>
      <c r="D829" s="22"/>
      <c r="E829" s="21"/>
      <c r="F829" s="23"/>
      <c r="G829" s="24"/>
      <c r="H829" s="21"/>
      <c r="I829" s="25"/>
      <c r="J829" s="22"/>
      <c r="K829" s="21"/>
      <c r="L829" s="22"/>
      <c r="M829" s="22"/>
      <c r="N829" s="26"/>
      <c r="O829" s="26"/>
      <c r="P829" s="26"/>
      <c r="Q829" s="26"/>
      <c r="R829" s="26"/>
      <c r="S829" s="26"/>
      <c r="T829" s="26"/>
      <c r="U829" s="26"/>
      <c r="V829" s="26"/>
      <c r="W829" s="26"/>
      <c r="X829" s="26"/>
      <c r="Y829" s="26"/>
      <c r="Z829" s="26"/>
    </row>
    <row r="830" spans="1:26" ht="16.5" customHeight="1" x14ac:dyDescent="0.3">
      <c r="A830" s="21"/>
      <c r="B830" s="21"/>
      <c r="C830" s="22"/>
      <c r="D830" s="22"/>
      <c r="E830" s="21"/>
      <c r="F830" s="23"/>
      <c r="G830" s="24"/>
      <c r="H830" s="21"/>
      <c r="I830" s="25"/>
      <c r="J830" s="22"/>
      <c r="K830" s="21"/>
      <c r="L830" s="22"/>
      <c r="M830" s="22"/>
      <c r="N830" s="26"/>
      <c r="O830" s="26"/>
      <c r="P830" s="26"/>
      <c r="Q830" s="26"/>
      <c r="R830" s="26"/>
      <c r="S830" s="26"/>
      <c r="T830" s="26"/>
      <c r="U830" s="26"/>
      <c r="V830" s="26"/>
      <c r="W830" s="26"/>
      <c r="X830" s="26"/>
      <c r="Y830" s="26"/>
      <c r="Z830" s="26"/>
    </row>
    <row r="831" spans="1:26" ht="16.5" customHeight="1" x14ac:dyDescent="0.3">
      <c r="A831" s="21"/>
      <c r="B831" s="21"/>
      <c r="C831" s="22"/>
      <c r="D831" s="22"/>
      <c r="E831" s="21"/>
      <c r="F831" s="23"/>
      <c r="G831" s="24"/>
      <c r="H831" s="21"/>
      <c r="I831" s="25"/>
      <c r="J831" s="22"/>
      <c r="K831" s="21"/>
      <c r="L831" s="22"/>
      <c r="M831" s="22"/>
      <c r="N831" s="26"/>
      <c r="O831" s="26"/>
      <c r="P831" s="26"/>
      <c r="Q831" s="26"/>
      <c r="R831" s="26"/>
      <c r="S831" s="26"/>
      <c r="T831" s="26"/>
      <c r="U831" s="26"/>
      <c r="V831" s="26"/>
      <c r="W831" s="26"/>
      <c r="X831" s="26"/>
      <c r="Y831" s="26"/>
      <c r="Z831" s="26"/>
    </row>
    <row r="832" spans="1:26" ht="16.5" customHeight="1" x14ac:dyDescent="0.3">
      <c r="A832" s="21"/>
      <c r="B832" s="21"/>
      <c r="C832" s="22"/>
      <c r="D832" s="22"/>
      <c r="E832" s="21"/>
      <c r="F832" s="23"/>
      <c r="G832" s="24"/>
      <c r="H832" s="21"/>
      <c r="I832" s="25"/>
      <c r="J832" s="22"/>
      <c r="K832" s="21"/>
      <c r="L832" s="22"/>
      <c r="M832" s="22"/>
      <c r="N832" s="26"/>
      <c r="O832" s="26"/>
      <c r="P832" s="26"/>
      <c r="Q832" s="26"/>
      <c r="R832" s="26"/>
      <c r="S832" s="26"/>
      <c r="T832" s="26"/>
      <c r="U832" s="26"/>
      <c r="V832" s="26"/>
      <c r="W832" s="26"/>
      <c r="X832" s="26"/>
      <c r="Y832" s="26"/>
      <c r="Z832" s="26"/>
    </row>
    <row r="833" spans="1:26" ht="16.5" customHeight="1" x14ac:dyDescent="0.3">
      <c r="A833" s="21"/>
      <c r="B833" s="21"/>
      <c r="C833" s="22"/>
      <c r="D833" s="22"/>
      <c r="E833" s="21"/>
      <c r="F833" s="23"/>
      <c r="G833" s="24"/>
      <c r="H833" s="21"/>
      <c r="I833" s="25"/>
      <c r="J833" s="22"/>
      <c r="K833" s="21"/>
      <c r="L833" s="22"/>
      <c r="M833" s="22"/>
      <c r="N833" s="26"/>
      <c r="O833" s="26"/>
      <c r="P833" s="26"/>
      <c r="Q833" s="26"/>
      <c r="R833" s="26"/>
      <c r="S833" s="26"/>
      <c r="T833" s="26"/>
      <c r="U833" s="26"/>
      <c r="V833" s="26"/>
      <c r="W833" s="26"/>
      <c r="X833" s="26"/>
      <c r="Y833" s="26"/>
      <c r="Z833" s="26"/>
    </row>
    <row r="834" spans="1:26" ht="16.5" customHeight="1" x14ac:dyDescent="0.3">
      <c r="A834" s="21"/>
      <c r="B834" s="21"/>
      <c r="C834" s="22"/>
      <c r="D834" s="22"/>
      <c r="E834" s="21"/>
      <c r="F834" s="23"/>
      <c r="G834" s="24"/>
      <c r="H834" s="21"/>
      <c r="I834" s="25"/>
      <c r="J834" s="22"/>
      <c r="K834" s="21"/>
      <c r="L834" s="22"/>
      <c r="M834" s="22"/>
      <c r="N834" s="26"/>
      <c r="O834" s="26"/>
      <c r="P834" s="26"/>
      <c r="Q834" s="26"/>
      <c r="R834" s="26"/>
      <c r="S834" s="26"/>
      <c r="T834" s="26"/>
      <c r="U834" s="26"/>
      <c r="V834" s="26"/>
      <c r="W834" s="26"/>
      <c r="X834" s="26"/>
      <c r="Y834" s="26"/>
      <c r="Z834" s="26"/>
    </row>
    <row r="835" spans="1:26" ht="16.5" customHeight="1" x14ac:dyDescent="0.3">
      <c r="A835" s="21"/>
      <c r="B835" s="21"/>
      <c r="C835" s="22"/>
      <c r="D835" s="22"/>
      <c r="E835" s="21"/>
      <c r="F835" s="23"/>
      <c r="G835" s="24"/>
      <c r="H835" s="21"/>
      <c r="I835" s="25"/>
      <c r="J835" s="22"/>
      <c r="K835" s="21"/>
      <c r="L835" s="22"/>
      <c r="M835" s="22"/>
      <c r="N835" s="26"/>
      <c r="O835" s="26"/>
      <c r="P835" s="26"/>
      <c r="Q835" s="26"/>
      <c r="R835" s="26"/>
      <c r="S835" s="26"/>
      <c r="T835" s="26"/>
      <c r="U835" s="26"/>
      <c r="V835" s="26"/>
      <c r="W835" s="26"/>
      <c r="X835" s="26"/>
      <c r="Y835" s="26"/>
      <c r="Z835" s="26"/>
    </row>
    <row r="836" spans="1:26" ht="16.5" customHeight="1" x14ac:dyDescent="0.3">
      <c r="A836" s="21"/>
      <c r="B836" s="21"/>
      <c r="C836" s="22"/>
      <c r="D836" s="22"/>
      <c r="E836" s="21"/>
      <c r="F836" s="23"/>
      <c r="G836" s="24"/>
      <c r="H836" s="21"/>
      <c r="I836" s="25"/>
      <c r="J836" s="22"/>
      <c r="K836" s="21"/>
      <c r="L836" s="22"/>
      <c r="M836" s="22"/>
      <c r="N836" s="26"/>
      <c r="O836" s="26"/>
      <c r="P836" s="26"/>
      <c r="Q836" s="26"/>
      <c r="R836" s="26"/>
      <c r="S836" s="26"/>
      <c r="T836" s="26"/>
      <c r="U836" s="26"/>
      <c r="V836" s="26"/>
      <c r="W836" s="26"/>
      <c r="X836" s="26"/>
      <c r="Y836" s="26"/>
      <c r="Z836" s="26"/>
    </row>
    <row r="837" spans="1:26" ht="16.5" customHeight="1" x14ac:dyDescent="0.3">
      <c r="A837" s="21"/>
      <c r="B837" s="21"/>
      <c r="C837" s="22"/>
      <c r="D837" s="22"/>
      <c r="E837" s="21"/>
      <c r="F837" s="23"/>
      <c r="G837" s="24"/>
      <c r="H837" s="21"/>
      <c r="I837" s="25"/>
      <c r="J837" s="22"/>
      <c r="K837" s="21"/>
      <c r="L837" s="22"/>
      <c r="M837" s="22"/>
      <c r="N837" s="26"/>
      <c r="O837" s="26"/>
      <c r="P837" s="26"/>
      <c r="Q837" s="26"/>
      <c r="R837" s="26"/>
      <c r="S837" s="26"/>
      <c r="T837" s="26"/>
      <c r="U837" s="26"/>
      <c r="V837" s="26"/>
      <c r="W837" s="26"/>
      <c r="X837" s="26"/>
      <c r="Y837" s="26"/>
      <c r="Z837" s="26"/>
    </row>
    <row r="838" spans="1:26" ht="16.5" customHeight="1" x14ac:dyDescent="0.3">
      <c r="A838" s="21"/>
      <c r="B838" s="21"/>
      <c r="C838" s="22"/>
      <c r="D838" s="22"/>
      <c r="E838" s="21"/>
      <c r="F838" s="23"/>
      <c r="G838" s="24"/>
      <c r="H838" s="21"/>
      <c r="I838" s="25"/>
      <c r="J838" s="22"/>
      <c r="K838" s="21"/>
      <c r="L838" s="22"/>
      <c r="M838" s="22"/>
      <c r="N838" s="26"/>
      <c r="O838" s="26"/>
      <c r="P838" s="26"/>
      <c r="Q838" s="26"/>
      <c r="R838" s="26"/>
      <c r="S838" s="26"/>
      <c r="T838" s="26"/>
      <c r="U838" s="26"/>
      <c r="V838" s="26"/>
      <c r="W838" s="26"/>
      <c r="X838" s="26"/>
      <c r="Y838" s="26"/>
      <c r="Z838" s="26"/>
    </row>
    <row r="839" spans="1:26" ht="16.5" customHeight="1" x14ac:dyDescent="0.3">
      <c r="A839" s="21"/>
      <c r="B839" s="21"/>
      <c r="C839" s="22"/>
      <c r="D839" s="22"/>
      <c r="E839" s="21"/>
      <c r="F839" s="23"/>
      <c r="G839" s="24"/>
      <c r="H839" s="21"/>
      <c r="I839" s="25"/>
      <c r="J839" s="22"/>
      <c r="K839" s="21"/>
      <c r="L839" s="22"/>
      <c r="M839" s="22"/>
      <c r="N839" s="26"/>
      <c r="O839" s="26"/>
      <c r="P839" s="26"/>
      <c r="Q839" s="26"/>
      <c r="R839" s="26"/>
      <c r="S839" s="26"/>
      <c r="T839" s="26"/>
      <c r="U839" s="26"/>
      <c r="V839" s="26"/>
      <c r="W839" s="26"/>
      <c r="X839" s="26"/>
      <c r="Y839" s="26"/>
      <c r="Z839" s="26"/>
    </row>
    <row r="840" spans="1:26" ht="16.5" customHeight="1" x14ac:dyDescent="0.3">
      <c r="A840" s="21"/>
      <c r="B840" s="21"/>
      <c r="C840" s="22"/>
      <c r="D840" s="22"/>
      <c r="E840" s="21"/>
      <c r="F840" s="23"/>
      <c r="G840" s="24"/>
      <c r="H840" s="21"/>
      <c r="I840" s="25"/>
      <c r="J840" s="22"/>
      <c r="K840" s="21"/>
      <c r="L840" s="22"/>
      <c r="M840" s="22"/>
      <c r="N840" s="26"/>
      <c r="O840" s="26"/>
      <c r="P840" s="26"/>
      <c r="Q840" s="26"/>
      <c r="R840" s="26"/>
      <c r="S840" s="26"/>
      <c r="T840" s="26"/>
      <c r="U840" s="26"/>
      <c r="V840" s="26"/>
      <c r="W840" s="26"/>
      <c r="X840" s="26"/>
      <c r="Y840" s="26"/>
      <c r="Z840" s="26"/>
    </row>
    <row r="841" spans="1:26" ht="16.5" customHeight="1" x14ac:dyDescent="0.3">
      <c r="A841" s="21"/>
      <c r="B841" s="21"/>
      <c r="C841" s="22"/>
      <c r="D841" s="22"/>
      <c r="E841" s="21"/>
      <c r="F841" s="23"/>
      <c r="G841" s="24"/>
      <c r="H841" s="21"/>
      <c r="I841" s="25"/>
      <c r="J841" s="22"/>
      <c r="K841" s="21"/>
      <c r="L841" s="22"/>
      <c r="M841" s="22"/>
      <c r="N841" s="26"/>
      <c r="O841" s="26"/>
      <c r="P841" s="26"/>
      <c r="Q841" s="26"/>
      <c r="R841" s="26"/>
      <c r="S841" s="26"/>
      <c r="T841" s="26"/>
      <c r="U841" s="26"/>
      <c r="V841" s="26"/>
      <c r="W841" s="26"/>
      <c r="X841" s="26"/>
      <c r="Y841" s="26"/>
      <c r="Z841" s="26"/>
    </row>
    <row r="842" spans="1:26" ht="16.5" customHeight="1" x14ac:dyDescent="0.3">
      <c r="A842" s="21"/>
      <c r="B842" s="21"/>
      <c r="C842" s="22"/>
      <c r="D842" s="22"/>
      <c r="E842" s="21"/>
      <c r="F842" s="23"/>
      <c r="G842" s="24"/>
      <c r="H842" s="21"/>
      <c r="I842" s="25"/>
      <c r="J842" s="22"/>
      <c r="K842" s="21"/>
      <c r="L842" s="22"/>
      <c r="M842" s="22"/>
      <c r="N842" s="26"/>
      <c r="O842" s="26"/>
      <c r="P842" s="26"/>
      <c r="Q842" s="26"/>
      <c r="R842" s="26"/>
      <c r="S842" s="26"/>
      <c r="T842" s="26"/>
      <c r="U842" s="26"/>
      <c r="V842" s="26"/>
      <c r="W842" s="26"/>
      <c r="X842" s="26"/>
      <c r="Y842" s="26"/>
      <c r="Z842" s="26"/>
    </row>
    <row r="843" spans="1:26" ht="16.5" customHeight="1" x14ac:dyDescent="0.3">
      <c r="A843" s="21"/>
      <c r="B843" s="21"/>
      <c r="C843" s="22"/>
      <c r="D843" s="22"/>
      <c r="E843" s="21"/>
      <c r="F843" s="23"/>
      <c r="G843" s="24"/>
      <c r="H843" s="21"/>
      <c r="I843" s="25"/>
      <c r="J843" s="22"/>
      <c r="K843" s="21"/>
      <c r="L843" s="22"/>
      <c r="M843" s="22"/>
      <c r="N843" s="26"/>
      <c r="O843" s="26"/>
      <c r="P843" s="26"/>
      <c r="Q843" s="26"/>
      <c r="R843" s="26"/>
      <c r="S843" s="26"/>
      <c r="T843" s="26"/>
      <c r="U843" s="26"/>
      <c r="V843" s="26"/>
      <c r="W843" s="26"/>
      <c r="X843" s="26"/>
      <c r="Y843" s="26"/>
      <c r="Z843" s="26"/>
    </row>
    <row r="844" spans="1:26" ht="16.5" customHeight="1" x14ac:dyDescent="0.3">
      <c r="A844" s="21"/>
      <c r="B844" s="21"/>
      <c r="C844" s="22"/>
      <c r="D844" s="22"/>
      <c r="E844" s="21"/>
      <c r="F844" s="23"/>
      <c r="G844" s="24"/>
      <c r="H844" s="21"/>
      <c r="I844" s="25"/>
      <c r="J844" s="22"/>
      <c r="K844" s="21"/>
      <c r="L844" s="22"/>
      <c r="M844" s="22"/>
      <c r="N844" s="26"/>
      <c r="O844" s="26"/>
      <c r="P844" s="26"/>
      <c r="Q844" s="26"/>
      <c r="R844" s="26"/>
      <c r="S844" s="26"/>
      <c r="T844" s="26"/>
      <c r="U844" s="26"/>
      <c r="V844" s="26"/>
      <c r="W844" s="26"/>
      <c r="X844" s="26"/>
      <c r="Y844" s="26"/>
      <c r="Z844" s="26"/>
    </row>
    <row r="845" spans="1:26" ht="16.5" customHeight="1" x14ac:dyDescent="0.3">
      <c r="A845" s="21"/>
      <c r="B845" s="21"/>
      <c r="C845" s="22"/>
      <c r="D845" s="22"/>
      <c r="E845" s="21"/>
      <c r="F845" s="23"/>
      <c r="G845" s="24"/>
      <c r="H845" s="21"/>
      <c r="I845" s="25"/>
      <c r="J845" s="22"/>
      <c r="K845" s="21"/>
      <c r="L845" s="22"/>
      <c r="M845" s="22"/>
      <c r="N845" s="26"/>
      <c r="O845" s="26"/>
      <c r="P845" s="26"/>
      <c r="Q845" s="26"/>
      <c r="R845" s="26"/>
      <c r="S845" s="26"/>
      <c r="T845" s="26"/>
      <c r="U845" s="26"/>
      <c r="V845" s="26"/>
      <c r="W845" s="26"/>
      <c r="X845" s="26"/>
      <c r="Y845" s="26"/>
      <c r="Z845" s="26"/>
    </row>
    <row r="846" spans="1:26" ht="16.5" customHeight="1" x14ac:dyDescent="0.3">
      <c r="A846" s="21"/>
      <c r="B846" s="21"/>
      <c r="C846" s="22"/>
      <c r="D846" s="22"/>
      <c r="E846" s="21"/>
      <c r="F846" s="23"/>
      <c r="G846" s="24"/>
      <c r="H846" s="21"/>
      <c r="I846" s="25"/>
      <c r="J846" s="22"/>
      <c r="K846" s="21"/>
      <c r="L846" s="22"/>
      <c r="M846" s="22"/>
      <c r="N846" s="26"/>
      <c r="O846" s="26"/>
      <c r="P846" s="26"/>
      <c r="Q846" s="26"/>
      <c r="R846" s="26"/>
      <c r="S846" s="26"/>
      <c r="T846" s="26"/>
      <c r="U846" s="26"/>
      <c r="V846" s="26"/>
      <c r="W846" s="26"/>
      <c r="X846" s="26"/>
      <c r="Y846" s="26"/>
      <c r="Z846" s="26"/>
    </row>
    <row r="847" spans="1:26" ht="16.5" customHeight="1" x14ac:dyDescent="0.3">
      <c r="A847" s="21"/>
      <c r="B847" s="21"/>
      <c r="C847" s="22"/>
      <c r="D847" s="22"/>
      <c r="E847" s="21"/>
      <c r="F847" s="23"/>
      <c r="G847" s="24"/>
      <c r="H847" s="21"/>
      <c r="I847" s="25"/>
      <c r="J847" s="22"/>
      <c r="K847" s="21"/>
      <c r="L847" s="22"/>
      <c r="M847" s="22"/>
      <c r="N847" s="26"/>
      <c r="O847" s="26"/>
      <c r="P847" s="26"/>
      <c r="Q847" s="26"/>
      <c r="R847" s="26"/>
      <c r="S847" s="26"/>
      <c r="T847" s="26"/>
      <c r="U847" s="26"/>
      <c r="V847" s="26"/>
      <c r="W847" s="26"/>
      <c r="X847" s="26"/>
      <c r="Y847" s="26"/>
      <c r="Z847" s="26"/>
    </row>
    <row r="848" spans="1:26" ht="16.5" customHeight="1" x14ac:dyDescent="0.3">
      <c r="A848" s="21"/>
      <c r="B848" s="21"/>
      <c r="C848" s="22"/>
      <c r="D848" s="22"/>
      <c r="E848" s="21"/>
      <c r="F848" s="23"/>
      <c r="G848" s="24"/>
      <c r="H848" s="21"/>
      <c r="I848" s="25"/>
      <c r="J848" s="22"/>
      <c r="K848" s="21"/>
      <c r="L848" s="22"/>
      <c r="M848" s="22"/>
      <c r="N848" s="26"/>
      <c r="O848" s="26"/>
      <c r="P848" s="26"/>
      <c r="Q848" s="26"/>
      <c r="R848" s="26"/>
      <c r="S848" s="26"/>
      <c r="T848" s="26"/>
      <c r="U848" s="26"/>
      <c r="V848" s="26"/>
      <c r="W848" s="26"/>
      <c r="X848" s="26"/>
      <c r="Y848" s="26"/>
      <c r="Z848" s="26"/>
    </row>
    <row r="849" spans="1:26" ht="16.5" customHeight="1" x14ac:dyDescent="0.3">
      <c r="A849" s="21"/>
      <c r="B849" s="21"/>
      <c r="C849" s="22"/>
      <c r="D849" s="22"/>
      <c r="E849" s="21"/>
      <c r="F849" s="23"/>
      <c r="G849" s="24"/>
      <c r="H849" s="21"/>
      <c r="I849" s="25"/>
      <c r="J849" s="22"/>
      <c r="K849" s="21"/>
      <c r="L849" s="22"/>
      <c r="M849" s="22"/>
      <c r="N849" s="26"/>
      <c r="O849" s="26"/>
      <c r="P849" s="26"/>
      <c r="Q849" s="26"/>
      <c r="R849" s="26"/>
      <c r="S849" s="26"/>
      <c r="T849" s="26"/>
      <c r="U849" s="26"/>
      <c r="V849" s="26"/>
      <c r="W849" s="26"/>
      <c r="X849" s="26"/>
      <c r="Y849" s="26"/>
      <c r="Z849" s="26"/>
    </row>
    <row r="850" spans="1:26" ht="16.5" customHeight="1" x14ac:dyDescent="0.3">
      <c r="A850" s="21"/>
      <c r="B850" s="21"/>
      <c r="C850" s="22"/>
      <c r="D850" s="22"/>
      <c r="E850" s="21"/>
      <c r="F850" s="23"/>
      <c r="G850" s="24"/>
      <c r="H850" s="21"/>
      <c r="I850" s="25"/>
      <c r="J850" s="22"/>
      <c r="K850" s="21"/>
      <c r="L850" s="22"/>
      <c r="M850" s="22"/>
      <c r="N850" s="26"/>
      <c r="O850" s="26"/>
      <c r="P850" s="26"/>
      <c r="Q850" s="26"/>
      <c r="R850" s="26"/>
      <c r="S850" s="26"/>
      <c r="T850" s="26"/>
      <c r="U850" s="26"/>
      <c r="V850" s="26"/>
      <c r="W850" s="26"/>
      <c r="X850" s="26"/>
      <c r="Y850" s="26"/>
      <c r="Z850" s="26"/>
    </row>
    <row r="851" spans="1:26" ht="16.5" customHeight="1" x14ac:dyDescent="0.3">
      <c r="A851" s="21"/>
      <c r="B851" s="21"/>
      <c r="C851" s="22"/>
      <c r="D851" s="22"/>
      <c r="E851" s="21"/>
      <c r="F851" s="23"/>
      <c r="G851" s="24"/>
      <c r="H851" s="21"/>
      <c r="I851" s="25"/>
      <c r="J851" s="22"/>
      <c r="K851" s="21"/>
      <c r="L851" s="22"/>
      <c r="M851" s="22"/>
      <c r="N851" s="26"/>
      <c r="O851" s="26"/>
      <c r="P851" s="26"/>
      <c r="Q851" s="26"/>
      <c r="R851" s="26"/>
      <c r="S851" s="26"/>
      <c r="T851" s="26"/>
      <c r="U851" s="26"/>
      <c r="V851" s="26"/>
      <c r="W851" s="26"/>
      <c r="X851" s="26"/>
      <c r="Y851" s="26"/>
      <c r="Z851" s="26"/>
    </row>
    <row r="852" spans="1:26" ht="16.5" customHeight="1" x14ac:dyDescent="0.3">
      <c r="A852" s="21"/>
      <c r="B852" s="21"/>
      <c r="C852" s="22"/>
      <c r="D852" s="22"/>
      <c r="E852" s="21"/>
      <c r="F852" s="23"/>
      <c r="G852" s="24"/>
      <c r="H852" s="21"/>
      <c r="I852" s="25"/>
      <c r="J852" s="22"/>
      <c r="K852" s="21"/>
      <c r="L852" s="22"/>
      <c r="M852" s="22"/>
      <c r="N852" s="26"/>
      <c r="O852" s="26"/>
      <c r="P852" s="26"/>
      <c r="Q852" s="26"/>
      <c r="R852" s="26"/>
      <c r="S852" s="26"/>
      <c r="T852" s="26"/>
      <c r="U852" s="26"/>
      <c r="V852" s="26"/>
      <c r="W852" s="26"/>
      <c r="X852" s="26"/>
      <c r="Y852" s="26"/>
      <c r="Z852" s="26"/>
    </row>
    <row r="853" spans="1:26" ht="16.5" customHeight="1" x14ac:dyDescent="0.3">
      <c r="A853" s="21"/>
      <c r="B853" s="21"/>
      <c r="C853" s="22"/>
      <c r="D853" s="22"/>
      <c r="E853" s="21"/>
      <c r="F853" s="23"/>
      <c r="G853" s="24"/>
      <c r="H853" s="21"/>
      <c r="I853" s="25"/>
      <c r="J853" s="22"/>
      <c r="K853" s="21"/>
      <c r="L853" s="22"/>
      <c r="M853" s="22"/>
      <c r="N853" s="26"/>
      <c r="O853" s="26"/>
      <c r="P853" s="26"/>
      <c r="Q853" s="26"/>
      <c r="R853" s="26"/>
      <c r="S853" s="26"/>
      <c r="T853" s="26"/>
      <c r="U853" s="26"/>
      <c r="V853" s="26"/>
      <c r="W853" s="26"/>
      <c r="X853" s="26"/>
      <c r="Y853" s="26"/>
      <c r="Z853" s="26"/>
    </row>
    <row r="854" spans="1:26" ht="16.5" customHeight="1" x14ac:dyDescent="0.3">
      <c r="A854" s="21"/>
      <c r="B854" s="21"/>
      <c r="C854" s="22"/>
      <c r="D854" s="22"/>
      <c r="E854" s="21"/>
      <c r="F854" s="23"/>
      <c r="G854" s="24"/>
      <c r="H854" s="21"/>
      <c r="I854" s="25"/>
      <c r="J854" s="22"/>
      <c r="K854" s="21"/>
      <c r="L854" s="22"/>
      <c r="M854" s="22"/>
      <c r="N854" s="26"/>
      <c r="O854" s="26"/>
      <c r="P854" s="26"/>
      <c r="Q854" s="26"/>
      <c r="R854" s="26"/>
      <c r="S854" s="26"/>
      <c r="T854" s="26"/>
      <c r="U854" s="26"/>
      <c r="V854" s="26"/>
      <c r="W854" s="26"/>
      <c r="X854" s="26"/>
      <c r="Y854" s="26"/>
      <c r="Z854" s="26"/>
    </row>
    <row r="855" spans="1:26" ht="16.5" customHeight="1" x14ac:dyDescent="0.3">
      <c r="A855" s="21"/>
      <c r="B855" s="21"/>
      <c r="C855" s="22"/>
      <c r="D855" s="22"/>
      <c r="E855" s="21"/>
      <c r="F855" s="23"/>
      <c r="G855" s="24"/>
      <c r="H855" s="21"/>
      <c r="I855" s="25"/>
      <c r="J855" s="22"/>
      <c r="K855" s="21"/>
      <c r="L855" s="22"/>
      <c r="M855" s="22"/>
      <c r="N855" s="26"/>
      <c r="O855" s="26"/>
      <c r="P855" s="26"/>
      <c r="Q855" s="26"/>
      <c r="R855" s="26"/>
      <c r="S855" s="26"/>
      <c r="T855" s="26"/>
      <c r="U855" s="26"/>
      <c r="V855" s="26"/>
      <c r="W855" s="26"/>
      <c r="X855" s="26"/>
      <c r="Y855" s="26"/>
      <c r="Z855" s="26"/>
    </row>
    <row r="856" spans="1:26" ht="16.5" customHeight="1" x14ac:dyDescent="0.3">
      <c r="A856" s="21"/>
      <c r="B856" s="21"/>
      <c r="C856" s="22"/>
      <c r="D856" s="22"/>
      <c r="E856" s="21"/>
      <c r="F856" s="23"/>
      <c r="G856" s="24"/>
      <c r="H856" s="21"/>
      <c r="I856" s="25"/>
      <c r="J856" s="22"/>
      <c r="K856" s="21"/>
      <c r="L856" s="22"/>
      <c r="M856" s="22"/>
      <c r="N856" s="26"/>
      <c r="O856" s="26"/>
      <c r="P856" s="26"/>
      <c r="Q856" s="26"/>
      <c r="R856" s="26"/>
      <c r="S856" s="26"/>
      <c r="T856" s="26"/>
      <c r="U856" s="26"/>
      <c r="V856" s="26"/>
      <c r="W856" s="26"/>
      <c r="X856" s="26"/>
      <c r="Y856" s="26"/>
      <c r="Z856" s="26"/>
    </row>
    <row r="857" spans="1:26" ht="16.5" customHeight="1" x14ac:dyDescent="0.3">
      <c r="A857" s="21"/>
      <c r="B857" s="21"/>
      <c r="C857" s="22"/>
      <c r="D857" s="22"/>
      <c r="E857" s="21"/>
      <c r="F857" s="23"/>
      <c r="G857" s="24"/>
      <c r="H857" s="21"/>
      <c r="I857" s="25"/>
      <c r="J857" s="22"/>
      <c r="K857" s="21"/>
      <c r="L857" s="22"/>
      <c r="M857" s="22"/>
      <c r="N857" s="26"/>
      <c r="O857" s="26"/>
      <c r="P857" s="26"/>
      <c r="Q857" s="26"/>
      <c r="R857" s="26"/>
      <c r="S857" s="26"/>
      <c r="T857" s="26"/>
      <c r="U857" s="26"/>
      <c r="V857" s="26"/>
      <c r="W857" s="26"/>
      <c r="X857" s="26"/>
      <c r="Y857" s="26"/>
      <c r="Z857" s="26"/>
    </row>
    <row r="858" spans="1:26" ht="16.5" customHeight="1" x14ac:dyDescent="0.3">
      <c r="A858" s="21"/>
      <c r="B858" s="21"/>
      <c r="C858" s="22"/>
      <c r="D858" s="22"/>
      <c r="E858" s="21"/>
      <c r="F858" s="23"/>
      <c r="G858" s="24"/>
      <c r="H858" s="21"/>
      <c r="I858" s="25"/>
      <c r="J858" s="22"/>
      <c r="K858" s="21"/>
      <c r="L858" s="22"/>
      <c r="M858" s="22"/>
      <c r="N858" s="26"/>
      <c r="O858" s="26"/>
      <c r="P858" s="26"/>
      <c r="Q858" s="26"/>
      <c r="R858" s="26"/>
      <c r="S858" s="26"/>
      <c r="T858" s="26"/>
      <c r="U858" s="26"/>
      <c r="V858" s="26"/>
      <c r="W858" s="26"/>
      <c r="X858" s="26"/>
      <c r="Y858" s="26"/>
      <c r="Z858" s="26"/>
    </row>
    <row r="859" spans="1:26" ht="16.5" customHeight="1" x14ac:dyDescent="0.3">
      <c r="A859" s="21"/>
      <c r="B859" s="21"/>
      <c r="C859" s="22"/>
      <c r="D859" s="22"/>
      <c r="E859" s="21"/>
      <c r="F859" s="23"/>
      <c r="G859" s="24"/>
      <c r="H859" s="21"/>
      <c r="I859" s="25"/>
      <c r="J859" s="22"/>
      <c r="K859" s="21"/>
      <c r="L859" s="22"/>
      <c r="M859" s="22"/>
      <c r="N859" s="26"/>
      <c r="O859" s="26"/>
      <c r="P859" s="26"/>
      <c r="Q859" s="26"/>
      <c r="R859" s="26"/>
      <c r="S859" s="26"/>
      <c r="T859" s="26"/>
      <c r="U859" s="26"/>
      <c r="V859" s="26"/>
      <c r="W859" s="26"/>
      <c r="X859" s="26"/>
      <c r="Y859" s="26"/>
      <c r="Z859" s="26"/>
    </row>
    <row r="860" spans="1:26" ht="16.5" customHeight="1" x14ac:dyDescent="0.3">
      <c r="A860" s="21"/>
      <c r="B860" s="21"/>
      <c r="C860" s="22"/>
      <c r="D860" s="22"/>
      <c r="E860" s="21"/>
      <c r="F860" s="23"/>
      <c r="G860" s="24"/>
      <c r="H860" s="21"/>
      <c r="I860" s="25"/>
      <c r="J860" s="22"/>
      <c r="K860" s="21"/>
      <c r="L860" s="22"/>
      <c r="M860" s="22"/>
      <c r="N860" s="26"/>
      <c r="O860" s="26"/>
      <c r="P860" s="26"/>
      <c r="Q860" s="26"/>
      <c r="R860" s="26"/>
      <c r="S860" s="26"/>
      <c r="T860" s="26"/>
      <c r="U860" s="26"/>
      <c r="V860" s="26"/>
      <c r="W860" s="26"/>
      <c r="X860" s="26"/>
      <c r="Y860" s="26"/>
      <c r="Z860" s="26"/>
    </row>
    <row r="861" spans="1:26" ht="16.5" customHeight="1" x14ac:dyDescent="0.3">
      <c r="A861" s="21"/>
      <c r="B861" s="21"/>
      <c r="C861" s="22"/>
      <c r="D861" s="22"/>
      <c r="E861" s="21"/>
      <c r="F861" s="23"/>
      <c r="G861" s="24"/>
      <c r="H861" s="21"/>
      <c r="I861" s="25"/>
      <c r="J861" s="22"/>
      <c r="K861" s="21"/>
      <c r="L861" s="22"/>
      <c r="M861" s="22"/>
      <c r="N861" s="26"/>
      <c r="O861" s="26"/>
      <c r="P861" s="26"/>
      <c r="Q861" s="26"/>
      <c r="R861" s="26"/>
      <c r="S861" s="26"/>
      <c r="T861" s="26"/>
      <c r="U861" s="26"/>
      <c r="V861" s="26"/>
      <c r="W861" s="26"/>
      <c r="X861" s="26"/>
      <c r="Y861" s="26"/>
      <c r="Z861" s="26"/>
    </row>
    <row r="862" spans="1:26" ht="16.5" customHeight="1" x14ac:dyDescent="0.3">
      <c r="A862" s="21"/>
      <c r="B862" s="21"/>
      <c r="C862" s="22"/>
      <c r="D862" s="22"/>
      <c r="E862" s="21"/>
      <c r="F862" s="23"/>
      <c r="G862" s="24"/>
      <c r="H862" s="21"/>
      <c r="I862" s="25"/>
      <c r="J862" s="22"/>
      <c r="K862" s="21"/>
      <c r="L862" s="22"/>
      <c r="M862" s="22"/>
      <c r="N862" s="26"/>
      <c r="O862" s="26"/>
      <c r="P862" s="26"/>
      <c r="Q862" s="26"/>
      <c r="R862" s="26"/>
      <c r="S862" s="26"/>
      <c r="T862" s="26"/>
      <c r="U862" s="26"/>
      <c r="V862" s="26"/>
      <c r="W862" s="26"/>
      <c r="X862" s="26"/>
      <c r="Y862" s="26"/>
      <c r="Z862" s="26"/>
    </row>
    <row r="863" spans="1:26" ht="16.5" customHeight="1" x14ac:dyDescent="0.3">
      <c r="A863" s="21"/>
      <c r="B863" s="21"/>
      <c r="C863" s="22"/>
      <c r="D863" s="22"/>
      <c r="E863" s="21"/>
      <c r="F863" s="23"/>
      <c r="G863" s="24"/>
      <c r="H863" s="21"/>
      <c r="I863" s="25"/>
      <c r="J863" s="22"/>
      <c r="K863" s="21"/>
      <c r="L863" s="22"/>
      <c r="M863" s="22"/>
      <c r="N863" s="26"/>
      <c r="O863" s="26"/>
      <c r="P863" s="26"/>
      <c r="Q863" s="26"/>
      <c r="R863" s="26"/>
      <c r="S863" s="26"/>
      <c r="T863" s="26"/>
      <c r="U863" s="26"/>
      <c r="V863" s="26"/>
      <c r="W863" s="26"/>
      <c r="X863" s="26"/>
      <c r="Y863" s="26"/>
      <c r="Z863" s="26"/>
    </row>
    <row r="864" spans="1:26" ht="16.5" customHeight="1" x14ac:dyDescent="0.3">
      <c r="A864" s="21"/>
      <c r="B864" s="21"/>
      <c r="C864" s="22"/>
      <c r="D864" s="22"/>
      <c r="E864" s="21"/>
      <c r="F864" s="23"/>
      <c r="G864" s="24"/>
      <c r="H864" s="21"/>
      <c r="I864" s="25"/>
      <c r="J864" s="22"/>
      <c r="K864" s="21"/>
      <c r="L864" s="22"/>
      <c r="M864" s="22"/>
      <c r="N864" s="26"/>
      <c r="O864" s="26"/>
      <c r="P864" s="26"/>
      <c r="Q864" s="26"/>
      <c r="R864" s="26"/>
      <c r="S864" s="26"/>
      <c r="T864" s="26"/>
      <c r="U864" s="26"/>
      <c r="V864" s="26"/>
      <c r="W864" s="26"/>
      <c r="X864" s="26"/>
      <c r="Y864" s="26"/>
      <c r="Z864" s="26"/>
    </row>
    <row r="865" spans="1:26" ht="16.5" customHeight="1" x14ac:dyDescent="0.3">
      <c r="A865" s="21"/>
      <c r="B865" s="21"/>
      <c r="C865" s="22"/>
      <c r="D865" s="22"/>
      <c r="E865" s="21"/>
      <c r="F865" s="23"/>
      <c r="G865" s="24"/>
      <c r="H865" s="21"/>
      <c r="I865" s="25"/>
      <c r="J865" s="22"/>
      <c r="K865" s="21"/>
      <c r="L865" s="22"/>
      <c r="M865" s="22"/>
      <c r="N865" s="26"/>
      <c r="O865" s="26"/>
      <c r="P865" s="26"/>
      <c r="Q865" s="26"/>
      <c r="R865" s="26"/>
      <c r="S865" s="26"/>
      <c r="T865" s="26"/>
      <c r="U865" s="26"/>
      <c r="V865" s="26"/>
      <c r="W865" s="26"/>
      <c r="X865" s="26"/>
      <c r="Y865" s="26"/>
      <c r="Z865" s="26"/>
    </row>
    <row r="866" spans="1:26" ht="16.5" customHeight="1" x14ac:dyDescent="0.3">
      <c r="A866" s="21"/>
      <c r="B866" s="21"/>
      <c r="C866" s="22"/>
      <c r="D866" s="22"/>
      <c r="E866" s="21"/>
      <c r="F866" s="23"/>
      <c r="G866" s="24"/>
      <c r="H866" s="21"/>
      <c r="I866" s="25"/>
      <c r="J866" s="22"/>
      <c r="K866" s="21"/>
      <c r="L866" s="22"/>
      <c r="M866" s="22"/>
      <c r="N866" s="26"/>
      <c r="O866" s="26"/>
      <c r="P866" s="26"/>
      <c r="Q866" s="26"/>
      <c r="R866" s="26"/>
      <c r="S866" s="26"/>
      <c r="T866" s="26"/>
      <c r="U866" s="26"/>
      <c r="V866" s="26"/>
      <c r="W866" s="26"/>
      <c r="X866" s="26"/>
      <c r="Y866" s="26"/>
      <c r="Z866" s="26"/>
    </row>
    <row r="867" spans="1:26" ht="16.5" customHeight="1" x14ac:dyDescent="0.3">
      <c r="A867" s="21"/>
      <c r="B867" s="21"/>
      <c r="C867" s="22"/>
      <c r="D867" s="22"/>
      <c r="E867" s="21"/>
      <c r="F867" s="23"/>
      <c r="G867" s="24"/>
      <c r="H867" s="21"/>
      <c r="I867" s="25"/>
      <c r="J867" s="22"/>
      <c r="K867" s="21"/>
      <c r="L867" s="22"/>
      <c r="M867" s="22"/>
      <c r="N867" s="26"/>
      <c r="O867" s="26"/>
      <c r="P867" s="26"/>
      <c r="Q867" s="26"/>
      <c r="R867" s="26"/>
      <c r="S867" s="26"/>
      <c r="T867" s="26"/>
      <c r="U867" s="26"/>
      <c r="V867" s="26"/>
      <c r="W867" s="26"/>
      <c r="X867" s="26"/>
      <c r="Y867" s="26"/>
      <c r="Z867" s="26"/>
    </row>
    <row r="868" spans="1:26" ht="16.5" customHeight="1" x14ac:dyDescent="0.3">
      <c r="A868" s="21"/>
      <c r="B868" s="21"/>
      <c r="C868" s="22"/>
      <c r="D868" s="22"/>
      <c r="E868" s="21"/>
      <c r="F868" s="23"/>
      <c r="G868" s="24"/>
      <c r="H868" s="21"/>
      <c r="I868" s="25"/>
      <c r="J868" s="22"/>
      <c r="K868" s="21"/>
      <c r="L868" s="22"/>
      <c r="M868" s="22"/>
      <c r="N868" s="26"/>
      <c r="O868" s="26"/>
      <c r="P868" s="26"/>
      <c r="Q868" s="26"/>
      <c r="R868" s="26"/>
      <c r="S868" s="26"/>
      <c r="T868" s="26"/>
      <c r="U868" s="26"/>
      <c r="V868" s="26"/>
      <c r="W868" s="26"/>
      <c r="X868" s="26"/>
      <c r="Y868" s="26"/>
      <c r="Z868" s="26"/>
    </row>
    <row r="869" spans="1:26" ht="16.5" customHeight="1" x14ac:dyDescent="0.3">
      <c r="A869" s="21"/>
      <c r="B869" s="21"/>
      <c r="C869" s="22"/>
      <c r="D869" s="22"/>
      <c r="E869" s="21"/>
      <c r="F869" s="23"/>
      <c r="G869" s="24"/>
      <c r="H869" s="21"/>
      <c r="I869" s="25"/>
      <c r="J869" s="22"/>
      <c r="K869" s="21"/>
      <c r="L869" s="22"/>
      <c r="M869" s="22"/>
      <c r="N869" s="26"/>
      <c r="O869" s="26"/>
      <c r="P869" s="26"/>
      <c r="Q869" s="26"/>
      <c r="R869" s="26"/>
      <c r="S869" s="26"/>
      <c r="T869" s="26"/>
      <c r="U869" s="26"/>
      <c r="V869" s="26"/>
      <c r="W869" s="26"/>
      <c r="X869" s="26"/>
      <c r="Y869" s="26"/>
      <c r="Z869" s="26"/>
    </row>
    <row r="870" spans="1:26" ht="16.5" customHeight="1" x14ac:dyDescent="0.3">
      <c r="A870" s="21"/>
      <c r="B870" s="21"/>
      <c r="C870" s="22"/>
      <c r="D870" s="22"/>
      <c r="E870" s="21"/>
      <c r="F870" s="23"/>
      <c r="G870" s="24"/>
      <c r="H870" s="21"/>
      <c r="I870" s="25"/>
      <c r="J870" s="22"/>
      <c r="K870" s="21"/>
      <c r="L870" s="22"/>
      <c r="M870" s="22"/>
      <c r="N870" s="26"/>
      <c r="O870" s="26"/>
      <c r="P870" s="26"/>
      <c r="Q870" s="26"/>
      <c r="R870" s="26"/>
      <c r="S870" s="26"/>
      <c r="T870" s="26"/>
      <c r="U870" s="26"/>
      <c r="V870" s="26"/>
      <c r="W870" s="26"/>
      <c r="X870" s="26"/>
      <c r="Y870" s="26"/>
      <c r="Z870" s="26"/>
    </row>
    <row r="871" spans="1:26" ht="16.5" customHeight="1" x14ac:dyDescent="0.3">
      <c r="A871" s="21"/>
      <c r="B871" s="21"/>
      <c r="C871" s="22"/>
      <c r="D871" s="22"/>
      <c r="E871" s="21"/>
      <c r="F871" s="23"/>
      <c r="G871" s="24"/>
      <c r="H871" s="21"/>
      <c r="I871" s="25"/>
      <c r="J871" s="22"/>
      <c r="K871" s="21"/>
      <c r="L871" s="22"/>
      <c r="M871" s="22"/>
      <c r="N871" s="26"/>
      <c r="O871" s="26"/>
      <c r="P871" s="26"/>
      <c r="Q871" s="26"/>
      <c r="R871" s="26"/>
      <c r="S871" s="26"/>
      <c r="T871" s="26"/>
      <c r="U871" s="26"/>
      <c r="V871" s="26"/>
      <c r="W871" s="26"/>
      <c r="X871" s="26"/>
      <c r="Y871" s="26"/>
      <c r="Z871" s="26"/>
    </row>
    <row r="872" spans="1:26" ht="16.5" customHeight="1" x14ac:dyDescent="0.3">
      <c r="A872" s="21"/>
      <c r="B872" s="21"/>
      <c r="C872" s="22"/>
      <c r="D872" s="22"/>
      <c r="E872" s="21"/>
      <c r="F872" s="23"/>
      <c r="G872" s="24"/>
      <c r="H872" s="21"/>
      <c r="I872" s="25"/>
      <c r="J872" s="22"/>
      <c r="K872" s="21"/>
      <c r="L872" s="22"/>
      <c r="M872" s="22"/>
      <c r="N872" s="26"/>
      <c r="O872" s="26"/>
      <c r="P872" s="26"/>
      <c r="Q872" s="26"/>
      <c r="R872" s="26"/>
      <c r="S872" s="26"/>
      <c r="T872" s="26"/>
      <c r="U872" s="26"/>
      <c r="V872" s="26"/>
      <c r="W872" s="26"/>
      <c r="X872" s="26"/>
      <c r="Y872" s="26"/>
      <c r="Z872" s="26"/>
    </row>
    <row r="873" spans="1:26" ht="16.5" customHeight="1" x14ac:dyDescent="0.3">
      <c r="A873" s="21"/>
      <c r="B873" s="21"/>
      <c r="C873" s="22"/>
      <c r="D873" s="22"/>
      <c r="E873" s="21"/>
      <c r="F873" s="23"/>
      <c r="G873" s="24"/>
      <c r="H873" s="21"/>
      <c r="I873" s="25"/>
      <c r="J873" s="22"/>
      <c r="K873" s="21"/>
      <c r="L873" s="22"/>
      <c r="M873" s="22"/>
      <c r="N873" s="26"/>
      <c r="O873" s="26"/>
      <c r="P873" s="26"/>
      <c r="Q873" s="26"/>
      <c r="R873" s="26"/>
      <c r="S873" s="26"/>
      <c r="T873" s="26"/>
      <c r="U873" s="26"/>
      <c r="V873" s="26"/>
      <c r="W873" s="26"/>
      <c r="X873" s="26"/>
      <c r="Y873" s="26"/>
      <c r="Z873" s="26"/>
    </row>
    <row r="874" spans="1:26" ht="16.5" customHeight="1" x14ac:dyDescent="0.3">
      <c r="A874" s="21"/>
      <c r="B874" s="21"/>
      <c r="C874" s="22"/>
      <c r="D874" s="22"/>
      <c r="E874" s="21"/>
      <c r="F874" s="23"/>
      <c r="G874" s="24"/>
      <c r="H874" s="21"/>
      <c r="I874" s="25"/>
      <c r="J874" s="22"/>
      <c r="K874" s="21"/>
      <c r="L874" s="22"/>
      <c r="M874" s="22"/>
      <c r="N874" s="26"/>
      <c r="O874" s="26"/>
      <c r="P874" s="26"/>
      <c r="Q874" s="26"/>
      <c r="R874" s="26"/>
      <c r="S874" s="26"/>
      <c r="T874" s="26"/>
      <c r="U874" s="26"/>
      <c r="V874" s="26"/>
      <c r="W874" s="26"/>
      <c r="X874" s="26"/>
      <c r="Y874" s="26"/>
      <c r="Z874" s="26"/>
    </row>
    <row r="875" spans="1:26" ht="16.5" customHeight="1" x14ac:dyDescent="0.3">
      <c r="A875" s="21"/>
      <c r="B875" s="21"/>
      <c r="C875" s="22"/>
      <c r="D875" s="22"/>
      <c r="E875" s="21"/>
      <c r="F875" s="23"/>
      <c r="G875" s="24"/>
      <c r="H875" s="21"/>
      <c r="I875" s="25"/>
      <c r="J875" s="22"/>
      <c r="K875" s="21"/>
      <c r="L875" s="22"/>
      <c r="M875" s="22"/>
      <c r="N875" s="26"/>
      <c r="O875" s="26"/>
      <c r="P875" s="26"/>
      <c r="Q875" s="26"/>
      <c r="R875" s="26"/>
      <c r="S875" s="26"/>
      <c r="T875" s="26"/>
      <c r="U875" s="26"/>
      <c r="V875" s="26"/>
      <c r="W875" s="26"/>
      <c r="X875" s="26"/>
      <c r="Y875" s="26"/>
      <c r="Z875" s="26"/>
    </row>
    <row r="876" spans="1:26" ht="16.5" customHeight="1" x14ac:dyDescent="0.3">
      <c r="A876" s="21"/>
      <c r="B876" s="21"/>
      <c r="C876" s="22"/>
      <c r="D876" s="22"/>
      <c r="E876" s="21"/>
      <c r="F876" s="23"/>
      <c r="G876" s="24"/>
      <c r="H876" s="21"/>
      <c r="I876" s="25"/>
      <c r="J876" s="22"/>
      <c r="K876" s="21"/>
      <c r="L876" s="22"/>
      <c r="M876" s="22"/>
      <c r="N876" s="26"/>
      <c r="O876" s="26"/>
      <c r="P876" s="26"/>
      <c r="Q876" s="26"/>
      <c r="R876" s="26"/>
      <c r="S876" s="26"/>
      <c r="T876" s="26"/>
      <c r="U876" s="26"/>
      <c r="V876" s="26"/>
      <c r="W876" s="26"/>
      <c r="X876" s="26"/>
      <c r="Y876" s="26"/>
      <c r="Z876" s="26"/>
    </row>
    <row r="877" spans="1:26" ht="16.5" customHeight="1" x14ac:dyDescent="0.3">
      <c r="A877" s="21"/>
      <c r="B877" s="21"/>
      <c r="C877" s="22"/>
      <c r="D877" s="22"/>
      <c r="E877" s="21"/>
      <c r="F877" s="23"/>
      <c r="G877" s="24"/>
      <c r="H877" s="21"/>
      <c r="I877" s="25"/>
      <c r="J877" s="22"/>
      <c r="K877" s="21"/>
      <c r="L877" s="22"/>
      <c r="M877" s="22"/>
      <c r="N877" s="26"/>
      <c r="O877" s="26"/>
      <c r="P877" s="26"/>
      <c r="Q877" s="26"/>
      <c r="R877" s="26"/>
      <c r="S877" s="26"/>
      <c r="T877" s="26"/>
      <c r="U877" s="26"/>
      <c r="V877" s="26"/>
      <c r="W877" s="26"/>
      <c r="X877" s="26"/>
      <c r="Y877" s="26"/>
      <c r="Z877" s="26"/>
    </row>
    <row r="878" spans="1:26" ht="16.5" customHeight="1" x14ac:dyDescent="0.3">
      <c r="A878" s="21"/>
      <c r="B878" s="21"/>
      <c r="C878" s="22"/>
      <c r="D878" s="22"/>
      <c r="E878" s="21"/>
      <c r="F878" s="23"/>
      <c r="G878" s="24"/>
      <c r="H878" s="21"/>
      <c r="I878" s="25"/>
      <c r="J878" s="22"/>
      <c r="K878" s="21"/>
      <c r="L878" s="22"/>
      <c r="M878" s="22"/>
      <c r="N878" s="26"/>
      <c r="O878" s="26"/>
      <c r="P878" s="26"/>
      <c r="Q878" s="26"/>
      <c r="R878" s="26"/>
      <c r="S878" s="26"/>
      <c r="T878" s="26"/>
      <c r="U878" s="26"/>
      <c r="V878" s="26"/>
      <c r="W878" s="26"/>
      <c r="X878" s="26"/>
      <c r="Y878" s="26"/>
      <c r="Z878" s="26"/>
    </row>
    <row r="879" spans="1:26" ht="16.5" customHeight="1" x14ac:dyDescent="0.3">
      <c r="A879" s="21"/>
      <c r="B879" s="21"/>
      <c r="C879" s="22"/>
      <c r="D879" s="22"/>
      <c r="E879" s="21"/>
      <c r="F879" s="23"/>
      <c r="G879" s="24"/>
      <c r="H879" s="21"/>
      <c r="I879" s="25"/>
      <c r="J879" s="22"/>
      <c r="K879" s="21"/>
      <c r="L879" s="22"/>
      <c r="M879" s="22"/>
      <c r="N879" s="26"/>
      <c r="O879" s="26"/>
      <c r="P879" s="26"/>
      <c r="Q879" s="26"/>
      <c r="R879" s="26"/>
      <c r="S879" s="26"/>
      <c r="T879" s="26"/>
      <c r="U879" s="26"/>
      <c r="V879" s="26"/>
      <c r="W879" s="26"/>
      <c r="X879" s="26"/>
      <c r="Y879" s="26"/>
      <c r="Z879" s="26"/>
    </row>
    <row r="880" spans="1:26" ht="16.5" customHeight="1" x14ac:dyDescent="0.3">
      <c r="A880" s="21"/>
      <c r="B880" s="21"/>
      <c r="C880" s="22"/>
      <c r="D880" s="22"/>
      <c r="E880" s="21"/>
      <c r="F880" s="23"/>
      <c r="G880" s="24"/>
      <c r="H880" s="21"/>
      <c r="I880" s="25"/>
      <c r="J880" s="22"/>
      <c r="K880" s="21"/>
      <c r="L880" s="22"/>
      <c r="M880" s="22"/>
      <c r="N880" s="26"/>
      <c r="O880" s="26"/>
      <c r="P880" s="26"/>
      <c r="Q880" s="26"/>
      <c r="R880" s="26"/>
      <c r="S880" s="26"/>
      <c r="T880" s="26"/>
      <c r="U880" s="26"/>
      <c r="V880" s="26"/>
      <c r="W880" s="26"/>
      <c r="X880" s="26"/>
      <c r="Y880" s="26"/>
      <c r="Z880" s="26"/>
    </row>
    <row r="881" spans="1:26" ht="16.5" customHeight="1" x14ac:dyDescent="0.3">
      <c r="A881" s="21"/>
      <c r="B881" s="21"/>
      <c r="C881" s="22"/>
      <c r="D881" s="22"/>
      <c r="E881" s="21"/>
      <c r="F881" s="23"/>
      <c r="G881" s="24"/>
      <c r="H881" s="21"/>
      <c r="I881" s="25"/>
      <c r="J881" s="22"/>
      <c r="K881" s="21"/>
      <c r="L881" s="22"/>
      <c r="M881" s="22"/>
      <c r="N881" s="26"/>
      <c r="O881" s="26"/>
      <c r="P881" s="26"/>
      <c r="Q881" s="26"/>
      <c r="R881" s="26"/>
      <c r="S881" s="26"/>
      <c r="T881" s="26"/>
      <c r="U881" s="26"/>
      <c r="V881" s="26"/>
      <c r="W881" s="26"/>
      <c r="X881" s="26"/>
      <c r="Y881" s="26"/>
      <c r="Z881" s="26"/>
    </row>
    <row r="882" spans="1:26" ht="16.5" customHeight="1" x14ac:dyDescent="0.3">
      <c r="A882" s="21"/>
      <c r="B882" s="21"/>
      <c r="C882" s="22"/>
      <c r="D882" s="22"/>
      <c r="E882" s="21"/>
      <c r="F882" s="23"/>
      <c r="G882" s="24"/>
      <c r="H882" s="21"/>
      <c r="I882" s="25"/>
      <c r="J882" s="22"/>
      <c r="K882" s="21"/>
      <c r="L882" s="22"/>
      <c r="M882" s="22"/>
      <c r="N882" s="26"/>
      <c r="O882" s="26"/>
      <c r="P882" s="26"/>
      <c r="Q882" s="26"/>
      <c r="R882" s="26"/>
      <c r="S882" s="26"/>
      <c r="T882" s="26"/>
      <c r="U882" s="26"/>
      <c r="V882" s="26"/>
      <c r="W882" s="26"/>
      <c r="X882" s="26"/>
      <c r="Y882" s="26"/>
      <c r="Z882" s="26"/>
    </row>
    <row r="883" spans="1:26" ht="16.5" customHeight="1" x14ac:dyDescent="0.3">
      <c r="A883" s="21"/>
      <c r="B883" s="21"/>
      <c r="C883" s="22"/>
      <c r="D883" s="22"/>
      <c r="E883" s="21"/>
      <c r="F883" s="23"/>
      <c r="G883" s="24"/>
      <c r="H883" s="21"/>
      <c r="I883" s="25"/>
      <c r="J883" s="22"/>
      <c r="K883" s="21"/>
      <c r="L883" s="22"/>
      <c r="M883" s="22"/>
      <c r="N883" s="26"/>
      <c r="O883" s="26"/>
      <c r="P883" s="26"/>
      <c r="Q883" s="26"/>
      <c r="R883" s="26"/>
      <c r="S883" s="26"/>
      <c r="T883" s="26"/>
      <c r="U883" s="26"/>
      <c r="V883" s="26"/>
      <c r="W883" s="26"/>
      <c r="X883" s="26"/>
      <c r="Y883" s="26"/>
      <c r="Z883" s="26"/>
    </row>
    <row r="884" spans="1:26" ht="16.5" customHeight="1" x14ac:dyDescent="0.3">
      <c r="A884" s="21"/>
      <c r="B884" s="21"/>
      <c r="C884" s="22"/>
      <c r="D884" s="22"/>
      <c r="E884" s="21"/>
      <c r="F884" s="23"/>
      <c r="G884" s="24"/>
      <c r="H884" s="21"/>
      <c r="I884" s="25"/>
      <c r="J884" s="22"/>
      <c r="K884" s="21"/>
      <c r="L884" s="22"/>
      <c r="M884" s="22"/>
      <c r="N884" s="26"/>
      <c r="O884" s="26"/>
      <c r="P884" s="26"/>
      <c r="Q884" s="26"/>
      <c r="R884" s="26"/>
      <c r="S884" s="26"/>
      <c r="T884" s="26"/>
      <c r="U884" s="26"/>
      <c r="V884" s="26"/>
      <c r="W884" s="26"/>
      <c r="X884" s="26"/>
      <c r="Y884" s="26"/>
      <c r="Z884" s="26"/>
    </row>
    <row r="885" spans="1:26" ht="16.5" customHeight="1" x14ac:dyDescent="0.3">
      <c r="A885" s="21"/>
      <c r="B885" s="21"/>
      <c r="C885" s="22"/>
      <c r="D885" s="22"/>
      <c r="E885" s="21"/>
      <c r="F885" s="23"/>
      <c r="G885" s="24"/>
      <c r="H885" s="21"/>
      <c r="I885" s="25"/>
      <c r="J885" s="22"/>
      <c r="K885" s="21"/>
      <c r="L885" s="22"/>
      <c r="M885" s="22"/>
      <c r="N885" s="26"/>
      <c r="O885" s="26"/>
      <c r="P885" s="26"/>
      <c r="Q885" s="26"/>
      <c r="R885" s="26"/>
      <c r="S885" s="26"/>
      <c r="T885" s="26"/>
      <c r="U885" s="26"/>
      <c r="V885" s="26"/>
      <c r="W885" s="26"/>
      <c r="X885" s="26"/>
      <c r="Y885" s="26"/>
      <c r="Z885" s="26"/>
    </row>
    <row r="886" spans="1:26" ht="16.5" customHeight="1" x14ac:dyDescent="0.3">
      <c r="A886" s="21"/>
      <c r="B886" s="21"/>
      <c r="C886" s="22"/>
      <c r="D886" s="22"/>
      <c r="E886" s="21"/>
      <c r="F886" s="23"/>
      <c r="G886" s="24"/>
      <c r="H886" s="21"/>
      <c r="I886" s="25"/>
      <c r="J886" s="22"/>
      <c r="K886" s="21"/>
      <c r="L886" s="22"/>
      <c r="M886" s="22"/>
      <c r="N886" s="26"/>
      <c r="O886" s="26"/>
      <c r="P886" s="26"/>
      <c r="Q886" s="26"/>
      <c r="R886" s="26"/>
      <c r="S886" s="26"/>
      <c r="T886" s="26"/>
      <c r="U886" s="26"/>
      <c r="V886" s="26"/>
      <c r="W886" s="26"/>
      <c r="X886" s="26"/>
      <c r="Y886" s="26"/>
      <c r="Z886" s="26"/>
    </row>
    <row r="887" spans="1:26" ht="16.5" customHeight="1" x14ac:dyDescent="0.3">
      <c r="A887" s="21"/>
      <c r="B887" s="21"/>
      <c r="C887" s="22"/>
      <c r="D887" s="22"/>
      <c r="E887" s="21"/>
      <c r="F887" s="23"/>
      <c r="G887" s="24"/>
      <c r="H887" s="21"/>
      <c r="I887" s="25"/>
      <c r="J887" s="22"/>
      <c r="K887" s="21"/>
      <c r="L887" s="22"/>
      <c r="M887" s="22"/>
      <c r="N887" s="26"/>
      <c r="O887" s="26"/>
      <c r="P887" s="26"/>
      <c r="Q887" s="26"/>
      <c r="R887" s="26"/>
      <c r="S887" s="26"/>
      <c r="T887" s="26"/>
      <c r="U887" s="26"/>
      <c r="V887" s="26"/>
      <c r="W887" s="26"/>
      <c r="X887" s="26"/>
      <c r="Y887" s="26"/>
      <c r="Z887" s="26"/>
    </row>
    <row r="888" spans="1:26" ht="16.5" customHeight="1" x14ac:dyDescent="0.3">
      <c r="A888" s="21"/>
      <c r="B888" s="21"/>
      <c r="C888" s="22"/>
      <c r="D888" s="22"/>
      <c r="E888" s="21"/>
      <c r="F888" s="23"/>
      <c r="G888" s="24"/>
      <c r="H888" s="21"/>
      <c r="I888" s="25"/>
      <c r="J888" s="22"/>
      <c r="K888" s="21"/>
      <c r="L888" s="22"/>
      <c r="M888" s="22"/>
      <c r="N888" s="26"/>
      <c r="O888" s="26"/>
      <c r="P888" s="26"/>
      <c r="Q888" s="26"/>
      <c r="R888" s="26"/>
      <c r="S888" s="26"/>
      <c r="T888" s="26"/>
      <c r="U888" s="26"/>
      <c r="V888" s="26"/>
      <c r="W888" s="26"/>
      <c r="X888" s="26"/>
      <c r="Y888" s="26"/>
      <c r="Z888" s="26"/>
    </row>
    <row r="889" spans="1:26" ht="16.5" customHeight="1" x14ac:dyDescent="0.3">
      <c r="A889" s="21"/>
      <c r="B889" s="21"/>
      <c r="C889" s="22"/>
      <c r="D889" s="22"/>
      <c r="E889" s="21"/>
      <c r="F889" s="23"/>
      <c r="G889" s="24"/>
      <c r="H889" s="21"/>
      <c r="I889" s="25"/>
      <c r="J889" s="22"/>
      <c r="K889" s="21"/>
      <c r="L889" s="22"/>
      <c r="M889" s="22"/>
      <c r="N889" s="26"/>
      <c r="O889" s="26"/>
      <c r="P889" s="26"/>
      <c r="Q889" s="26"/>
      <c r="R889" s="26"/>
      <c r="S889" s="26"/>
      <c r="T889" s="26"/>
      <c r="U889" s="26"/>
      <c r="V889" s="26"/>
      <c r="W889" s="26"/>
      <c r="X889" s="26"/>
      <c r="Y889" s="26"/>
      <c r="Z889" s="26"/>
    </row>
    <row r="890" spans="1:26" ht="16.5" customHeight="1" x14ac:dyDescent="0.3">
      <c r="A890" s="21"/>
      <c r="B890" s="21"/>
      <c r="C890" s="22"/>
      <c r="D890" s="22"/>
      <c r="E890" s="21"/>
      <c r="F890" s="23"/>
      <c r="G890" s="24"/>
      <c r="H890" s="21"/>
      <c r="I890" s="25"/>
      <c r="J890" s="22"/>
      <c r="K890" s="21"/>
      <c r="L890" s="22"/>
      <c r="M890" s="22"/>
      <c r="N890" s="26"/>
      <c r="O890" s="26"/>
      <c r="P890" s="26"/>
      <c r="Q890" s="26"/>
      <c r="R890" s="26"/>
      <c r="S890" s="26"/>
      <c r="T890" s="26"/>
      <c r="U890" s="26"/>
      <c r="V890" s="26"/>
      <c r="W890" s="26"/>
      <c r="X890" s="26"/>
      <c r="Y890" s="26"/>
      <c r="Z890" s="26"/>
    </row>
    <row r="891" spans="1:26" ht="16.5" customHeight="1" x14ac:dyDescent="0.3">
      <c r="A891" s="21"/>
      <c r="B891" s="21"/>
      <c r="C891" s="22"/>
      <c r="D891" s="22"/>
      <c r="E891" s="21"/>
      <c r="F891" s="23"/>
      <c r="G891" s="24"/>
      <c r="H891" s="21"/>
      <c r="I891" s="25"/>
      <c r="J891" s="22"/>
      <c r="K891" s="21"/>
      <c r="L891" s="22"/>
      <c r="M891" s="22"/>
      <c r="N891" s="26"/>
      <c r="O891" s="26"/>
      <c r="P891" s="26"/>
      <c r="Q891" s="26"/>
      <c r="R891" s="26"/>
      <c r="S891" s="26"/>
      <c r="T891" s="26"/>
      <c r="U891" s="26"/>
      <c r="V891" s="26"/>
      <c r="W891" s="26"/>
      <c r="X891" s="26"/>
      <c r="Y891" s="26"/>
      <c r="Z891" s="26"/>
    </row>
    <row r="892" spans="1:26" ht="16.5" customHeight="1" x14ac:dyDescent="0.3">
      <c r="A892" s="21"/>
      <c r="B892" s="21"/>
      <c r="C892" s="22"/>
      <c r="D892" s="22"/>
      <c r="E892" s="21"/>
      <c r="F892" s="23"/>
      <c r="G892" s="24"/>
      <c r="H892" s="21"/>
      <c r="I892" s="25"/>
      <c r="J892" s="22"/>
      <c r="K892" s="21"/>
      <c r="L892" s="22"/>
      <c r="M892" s="22"/>
      <c r="N892" s="26"/>
      <c r="O892" s="26"/>
      <c r="P892" s="26"/>
      <c r="Q892" s="26"/>
      <c r="R892" s="26"/>
      <c r="S892" s="26"/>
      <c r="T892" s="26"/>
      <c r="U892" s="26"/>
      <c r="V892" s="26"/>
      <c r="W892" s="26"/>
      <c r="X892" s="26"/>
      <c r="Y892" s="26"/>
      <c r="Z892" s="26"/>
    </row>
    <row r="893" spans="1:26" ht="16.5" customHeight="1" x14ac:dyDescent="0.3">
      <c r="A893" s="21"/>
      <c r="B893" s="21"/>
      <c r="C893" s="22"/>
      <c r="D893" s="22"/>
      <c r="E893" s="21"/>
      <c r="F893" s="23"/>
      <c r="G893" s="24"/>
      <c r="H893" s="21"/>
      <c r="I893" s="25"/>
      <c r="J893" s="22"/>
      <c r="K893" s="21"/>
      <c r="L893" s="22"/>
      <c r="M893" s="22"/>
      <c r="N893" s="26"/>
      <c r="O893" s="26"/>
      <c r="P893" s="26"/>
      <c r="Q893" s="26"/>
      <c r="R893" s="26"/>
      <c r="S893" s="26"/>
      <c r="T893" s="26"/>
      <c r="U893" s="26"/>
      <c r="V893" s="26"/>
      <c r="W893" s="26"/>
      <c r="X893" s="26"/>
      <c r="Y893" s="26"/>
      <c r="Z893" s="26"/>
    </row>
    <row r="894" spans="1:26" ht="16.5" customHeight="1" x14ac:dyDescent="0.3">
      <c r="A894" s="21"/>
      <c r="B894" s="21"/>
      <c r="C894" s="22"/>
      <c r="D894" s="22"/>
      <c r="E894" s="21"/>
      <c r="F894" s="23"/>
      <c r="G894" s="24"/>
      <c r="H894" s="21"/>
      <c r="I894" s="25"/>
      <c r="J894" s="22"/>
      <c r="K894" s="21"/>
      <c r="L894" s="22"/>
      <c r="M894" s="22"/>
      <c r="N894" s="26"/>
      <c r="O894" s="26"/>
      <c r="P894" s="26"/>
      <c r="Q894" s="26"/>
      <c r="R894" s="26"/>
      <c r="S894" s="26"/>
      <c r="T894" s="26"/>
      <c r="U894" s="26"/>
      <c r="V894" s="26"/>
      <c r="W894" s="26"/>
      <c r="X894" s="26"/>
      <c r="Y894" s="26"/>
      <c r="Z894" s="26"/>
    </row>
    <row r="895" spans="1:26" ht="16.5" customHeight="1" x14ac:dyDescent="0.3">
      <c r="A895" s="21"/>
      <c r="B895" s="21"/>
      <c r="C895" s="22"/>
      <c r="D895" s="22"/>
      <c r="E895" s="21"/>
      <c r="F895" s="23"/>
      <c r="G895" s="24"/>
      <c r="H895" s="21"/>
      <c r="I895" s="25"/>
      <c r="J895" s="22"/>
      <c r="K895" s="21"/>
      <c r="L895" s="22"/>
      <c r="M895" s="22"/>
      <c r="N895" s="26"/>
      <c r="O895" s="26"/>
      <c r="P895" s="26"/>
      <c r="Q895" s="26"/>
      <c r="R895" s="26"/>
      <c r="S895" s="26"/>
      <c r="T895" s="26"/>
      <c r="U895" s="26"/>
      <c r="V895" s="26"/>
      <c r="W895" s="26"/>
      <c r="X895" s="26"/>
      <c r="Y895" s="26"/>
      <c r="Z895" s="26"/>
    </row>
    <row r="896" spans="1:26" ht="16.5" customHeight="1" x14ac:dyDescent="0.3">
      <c r="A896" s="21"/>
      <c r="B896" s="21"/>
      <c r="C896" s="22"/>
      <c r="D896" s="22"/>
      <c r="E896" s="21"/>
      <c r="F896" s="23"/>
      <c r="G896" s="24"/>
      <c r="H896" s="21"/>
      <c r="I896" s="25"/>
      <c r="J896" s="22"/>
      <c r="K896" s="21"/>
      <c r="L896" s="22"/>
      <c r="M896" s="22"/>
      <c r="N896" s="26"/>
      <c r="O896" s="26"/>
      <c r="P896" s="26"/>
      <c r="Q896" s="26"/>
      <c r="R896" s="26"/>
      <c r="S896" s="26"/>
      <c r="T896" s="26"/>
      <c r="U896" s="26"/>
      <c r="V896" s="26"/>
      <c r="W896" s="26"/>
      <c r="X896" s="26"/>
      <c r="Y896" s="26"/>
      <c r="Z896" s="26"/>
    </row>
    <row r="897" spans="1:26" ht="16.5" customHeight="1" x14ac:dyDescent="0.3">
      <c r="A897" s="21"/>
      <c r="B897" s="21"/>
      <c r="C897" s="22"/>
      <c r="D897" s="22"/>
      <c r="E897" s="21"/>
      <c r="F897" s="23"/>
      <c r="G897" s="24"/>
      <c r="H897" s="21"/>
      <c r="I897" s="25"/>
      <c r="J897" s="22"/>
      <c r="K897" s="21"/>
      <c r="L897" s="22"/>
      <c r="M897" s="22"/>
      <c r="N897" s="26"/>
      <c r="O897" s="26"/>
      <c r="P897" s="26"/>
      <c r="Q897" s="26"/>
      <c r="R897" s="26"/>
      <c r="S897" s="26"/>
      <c r="T897" s="26"/>
      <c r="U897" s="26"/>
      <c r="V897" s="26"/>
      <c r="W897" s="26"/>
      <c r="X897" s="26"/>
      <c r="Y897" s="26"/>
      <c r="Z897" s="26"/>
    </row>
    <row r="898" spans="1:26" ht="16.5" customHeight="1" x14ac:dyDescent="0.3">
      <c r="A898" s="21"/>
      <c r="B898" s="21"/>
      <c r="C898" s="22"/>
      <c r="D898" s="22"/>
      <c r="E898" s="21"/>
      <c r="F898" s="23"/>
      <c r="G898" s="24"/>
      <c r="H898" s="21"/>
      <c r="I898" s="25"/>
      <c r="J898" s="22"/>
      <c r="K898" s="21"/>
      <c r="L898" s="22"/>
      <c r="M898" s="22"/>
      <c r="N898" s="26"/>
      <c r="O898" s="26"/>
      <c r="P898" s="26"/>
      <c r="Q898" s="26"/>
      <c r="R898" s="26"/>
      <c r="S898" s="26"/>
      <c r="T898" s="26"/>
      <c r="U898" s="26"/>
      <c r="V898" s="26"/>
      <c r="W898" s="26"/>
      <c r="X898" s="26"/>
      <c r="Y898" s="26"/>
      <c r="Z898" s="26"/>
    </row>
    <row r="899" spans="1:26" ht="16.5" customHeight="1" x14ac:dyDescent="0.3">
      <c r="A899" s="21"/>
      <c r="B899" s="21"/>
      <c r="C899" s="22"/>
      <c r="D899" s="22"/>
      <c r="E899" s="21"/>
      <c r="F899" s="23"/>
      <c r="G899" s="24"/>
      <c r="H899" s="21"/>
      <c r="I899" s="25"/>
      <c r="J899" s="22"/>
      <c r="K899" s="21"/>
      <c r="L899" s="22"/>
      <c r="M899" s="22"/>
      <c r="N899" s="26"/>
      <c r="O899" s="26"/>
      <c r="P899" s="26"/>
      <c r="Q899" s="26"/>
      <c r="R899" s="26"/>
      <c r="S899" s="26"/>
      <c r="T899" s="26"/>
      <c r="U899" s="26"/>
      <c r="V899" s="26"/>
      <c r="W899" s="26"/>
      <c r="X899" s="26"/>
      <c r="Y899" s="26"/>
      <c r="Z899" s="26"/>
    </row>
    <row r="900" spans="1:26" ht="16.5" customHeight="1" x14ac:dyDescent="0.3">
      <c r="A900" s="21"/>
      <c r="B900" s="21"/>
      <c r="C900" s="22"/>
      <c r="D900" s="22"/>
      <c r="E900" s="21"/>
      <c r="F900" s="23"/>
      <c r="G900" s="24"/>
      <c r="H900" s="21"/>
      <c r="I900" s="25"/>
      <c r="J900" s="22"/>
      <c r="K900" s="21"/>
      <c r="L900" s="22"/>
      <c r="M900" s="22"/>
      <c r="N900" s="26"/>
      <c r="O900" s="26"/>
      <c r="P900" s="26"/>
      <c r="Q900" s="26"/>
      <c r="R900" s="26"/>
      <c r="S900" s="26"/>
      <c r="T900" s="26"/>
      <c r="U900" s="26"/>
      <c r="V900" s="26"/>
      <c r="W900" s="26"/>
      <c r="X900" s="26"/>
      <c r="Y900" s="26"/>
      <c r="Z900" s="26"/>
    </row>
    <row r="901" spans="1:26" ht="16.5" customHeight="1" x14ac:dyDescent="0.3">
      <c r="A901" s="21"/>
      <c r="B901" s="21"/>
      <c r="C901" s="22"/>
      <c r="D901" s="22"/>
      <c r="E901" s="21"/>
      <c r="F901" s="23"/>
      <c r="G901" s="24"/>
      <c r="H901" s="21"/>
      <c r="I901" s="25"/>
      <c r="J901" s="22"/>
      <c r="K901" s="21"/>
      <c r="L901" s="22"/>
      <c r="M901" s="22"/>
      <c r="N901" s="26"/>
      <c r="O901" s="26"/>
      <c r="P901" s="26"/>
      <c r="Q901" s="26"/>
      <c r="R901" s="26"/>
      <c r="S901" s="26"/>
      <c r="T901" s="26"/>
      <c r="U901" s="26"/>
      <c r="V901" s="26"/>
      <c r="W901" s="26"/>
      <c r="X901" s="26"/>
      <c r="Y901" s="26"/>
      <c r="Z901" s="26"/>
    </row>
    <row r="902" spans="1:26" ht="16.5" customHeight="1" x14ac:dyDescent="0.3">
      <c r="A902" s="21"/>
      <c r="B902" s="21"/>
      <c r="C902" s="22"/>
      <c r="D902" s="22"/>
      <c r="E902" s="21"/>
      <c r="F902" s="23"/>
      <c r="G902" s="24"/>
      <c r="H902" s="21"/>
      <c r="I902" s="25"/>
      <c r="J902" s="22"/>
      <c r="K902" s="21"/>
      <c r="L902" s="22"/>
      <c r="M902" s="22"/>
      <c r="N902" s="26"/>
      <c r="O902" s="26"/>
      <c r="P902" s="26"/>
      <c r="Q902" s="26"/>
      <c r="R902" s="26"/>
      <c r="S902" s="26"/>
      <c r="T902" s="26"/>
      <c r="U902" s="26"/>
      <c r="V902" s="26"/>
      <c r="W902" s="26"/>
      <c r="X902" s="26"/>
      <c r="Y902" s="26"/>
      <c r="Z902" s="26"/>
    </row>
    <row r="903" spans="1:26" ht="16.5" customHeight="1" x14ac:dyDescent="0.3">
      <c r="A903" s="21"/>
      <c r="B903" s="21"/>
      <c r="C903" s="22"/>
      <c r="D903" s="22"/>
      <c r="E903" s="21"/>
      <c r="F903" s="23"/>
      <c r="G903" s="24"/>
      <c r="H903" s="21"/>
      <c r="I903" s="25"/>
      <c r="J903" s="22"/>
      <c r="K903" s="21"/>
      <c r="L903" s="22"/>
      <c r="M903" s="22"/>
      <c r="N903" s="26"/>
      <c r="O903" s="26"/>
      <c r="P903" s="26"/>
      <c r="Q903" s="26"/>
      <c r="R903" s="26"/>
      <c r="S903" s="26"/>
      <c r="T903" s="26"/>
      <c r="U903" s="26"/>
      <c r="V903" s="26"/>
      <c r="W903" s="26"/>
      <c r="X903" s="26"/>
      <c r="Y903" s="26"/>
      <c r="Z903" s="26"/>
    </row>
    <row r="904" spans="1:26" ht="16.5" customHeight="1" x14ac:dyDescent="0.3">
      <c r="A904" s="21"/>
      <c r="B904" s="21"/>
      <c r="C904" s="22"/>
      <c r="D904" s="22"/>
      <c r="E904" s="21"/>
      <c r="F904" s="23"/>
      <c r="G904" s="24"/>
      <c r="H904" s="21"/>
      <c r="I904" s="25"/>
      <c r="J904" s="22"/>
      <c r="K904" s="21"/>
      <c r="L904" s="22"/>
      <c r="M904" s="22"/>
      <c r="N904" s="26"/>
      <c r="O904" s="26"/>
      <c r="P904" s="26"/>
      <c r="Q904" s="26"/>
      <c r="R904" s="26"/>
      <c r="S904" s="26"/>
      <c r="T904" s="26"/>
      <c r="U904" s="26"/>
      <c r="V904" s="26"/>
      <c r="W904" s="26"/>
      <c r="X904" s="26"/>
      <c r="Y904" s="26"/>
      <c r="Z904" s="26"/>
    </row>
    <row r="905" spans="1:26" ht="16.5" customHeight="1" x14ac:dyDescent="0.3">
      <c r="A905" s="21"/>
      <c r="B905" s="21"/>
      <c r="C905" s="22"/>
      <c r="D905" s="22"/>
      <c r="E905" s="21"/>
      <c r="F905" s="23"/>
      <c r="G905" s="24"/>
      <c r="H905" s="21"/>
      <c r="I905" s="25"/>
      <c r="J905" s="22"/>
      <c r="K905" s="21"/>
      <c r="L905" s="22"/>
      <c r="M905" s="22"/>
      <c r="N905" s="26"/>
      <c r="O905" s="26"/>
      <c r="P905" s="26"/>
      <c r="Q905" s="26"/>
      <c r="R905" s="26"/>
      <c r="S905" s="26"/>
      <c r="T905" s="26"/>
      <c r="U905" s="26"/>
      <c r="V905" s="26"/>
      <c r="W905" s="26"/>
      <c r="X905" s="26"/>
      <c r="Y905" s="26"/>
      <c r="Z905" s="26"/>
    </row>
    <row r="906" spans="1:26" ht="16.5" customHeight="1" x14ac:dyDescent="0.3">
      <c r="A906" s="21"/>
      <c r="B906" s="21"/>
      <c r="C906" s="22"/>
      <c r="D906" s="22"/>
      <c r="E906" s="21"/>
      <c r="F906" s="23"/>
      <c r="G906" s="24"/>
      <c r="H906" s="21"/>
      <c r="I906" s="25"/>
      <c r="J906" s="22"/>
      <c r="K906" s="21"/>
      <c r="L906" s="22"/>
      <c r="M906" s="22"/>
      <c r="N906" s="26"/>
      <c r="O906" s="26"/>
      <c r="P906" s="26"/>
      <c r="Q906" s="26"/>
      <c r="R906" s="26"/>
      <c r="S906" s="26"/>
      <c r="T906" s="26"/>
      <c r="U906" s="26"/>
      <c r="V906" s="26"/>
      <c r="W906" s="26"/>
      <c r="X906" s="26"/>
      <c r="Y906" s="26"/>
      <c r="Z906" s="26"/>
    </row>
    <row r="907" spans="1:26" ht="16.5" customHeight="1" x14ac:dyDescent="0.3">
      <c r="A907" s="21"/>
      <c r="B907" s="21"/>
      <c r="C907" s="22"/>
      <c r="D907" s="22"/>
      <c r="E907" s="21"/>
      <c r="F907" s="23"/>
      <c r="G907" s="24"/>
      <c r="H907" s="21"/>
      <c r="I907" s="25"/>
      <c r="J907" s="22"/>
      <c r="K907" s="21"/>
      <c r="L907" s="22"/>
      <c r="M907" s="22"/>
      <c r="N907" s="26"/>
      <c r="O907" s="26"/>
      <c r="P907" s="26"/>
      <c r="Q907" s="26"/>
      <c r="R907" s="26"/>
      <c r="S907" s="26"/>
      <c r="T907" s="26"/>
      <c r="U907" s="26"/>
      <c r="V907" s="26"/>
      <c r="W907" s="26"/>
      <c r="X907" s="26"/>
      <c r="Y907" s="26"/>
      <c r="Z907" s="26"/>
    </row>
    <row r="908" spans="1:26" ht="16.5" customHeight="1" x14ac:dyDescent="0.3">
      <c r="A908" s="21"/>
      <c r="B908" s="21"/>
      <c r="C908" s="22"/>
      <c r="D908" s="22"/>
      <c r="E908" s="21"/>
      <c r="F908" s="23"/>
      <c r="G908" s="24"/>
      <c r="H908" s="21"/>
      <c r="I908" s="25"/>
      <c r="J908" s="22"/>
      <c r="K908" s="21"/>
      <c r="L908" s="22"/>
      <c r="M908" s="22"/>
      <c r="N908" s="26"/>
      <c r="O908" s="26"/>
      <c r="P908" s="26"/>
      <c r="Q908" s="26"/>
      <c r="R908" s="26"/>
      <c r="S908" s="26"/>
      <c r="T908" s="26"/>
      <c r="U908" s="26"/>
      <c r="V908" s="26"/>
      <c r="W908" s="26"/>
      <c r="X908" s="26"/>
      <c r="Y908" s="26"/>
      <c r="Z908" s="26"/>
    </row>
    <row r="909" spans="1:26" ht="16.5" customHeight="1" x14ac:dyDescent="0.3">
      <c r="A909" s="21"/>
      <c r="B909" s="21"/>
      <c r="C909" s="22"/>
      <c r="D909" s="22"/>
      <c r="E909" s="21"/>
      <c r="F909" s="23"/>
      <c r="G909" s="24"/>
      <c r="H909" s="21"/>
      <c r="I909" s="25"/>
      <c r="J909" s="22"/>
      <c r="K909" s="21"/>
      <c r="L909" s="22"/>
      <c r="M909" s="22"/>
      <c r="N909" s="26"/>
      <c r="O909" s="26"/>
      <c r="P909" s="26"/>
      <c r="Q909" s="26"/>
      <c r="R909" s="26"/>
      <c r="S909" s="26"/>
      <c r="T909" s="26"/>
      <c r="U909" s="26"/>
      <c r="V909" s="26"/>
      <c r="W909" s="26"/>
      <c r="X909" s="26"/>
      <c r="Y909" s="26"/>
      <c r="Z909" s="26"/>
    </row>
    <row r="910" spans="1:26" ht="16.5" customHeight="1" x14ac:dyDescent="0.3">
      <c r="A910" s="21"/>
      <c r="B910" s="21"/>
      <c r="C910" s="22"/>
      <c r="D910" s="22"/>
      <c r="E910" s="21"/>
      <c r="F910" s="23"/>
      <c r="G910" s="24"/>
      <c r="H910" s="21"/>
      <c r="I910" s="25"/>
      <c r="J910" s="22"/>
      <c r="K910" s="21"/>
      <c r="L910" s="22"/>
      <c r="M910" s="22"/>
      <c r="N910" s="26"/>
      <c r="O910" s="26"/>
      <c r="P910" s="26"/>
      <c r="Q910" s="26"/>
      <c r="R910" s="26"/>
      <c r="S910" s="26"/>
      <c r="T910" s="26"/>
      <c r="U910" s="26"/>
      <c r="V910" s="26"/>
      <c r="W910" s="26"/>
      <c r="X910" s="26"/>
      <c r="Y910" s="26"/>
      <c r="Z910" s="26"/>
    </row>
    <row r="911" spans="1:26" ht="16.5" customHeight="1" x14ac:dyDescent="0.3">
      <c r="A911" s="21"/>
      <c r="B911" s="21"/>
      <c r="C911" s="22"/>
      <c r="D911" s="22"/>
      <c r="E911" s="21"/>
      <c r="F911" s="23"/>
      <c r="G911" s="24"/>
      <c r="H911" s="21"/>
      <c r="I911" s="25"/>
      <c r="J911" s="22"/>
      <c r="K911" s="21"/>
      <c r="L911" s="22"/>
      <c r="M911" s="22"/>
      <c r="N911" s="26"/>
      <c r="O911" s="26"/>
      <c r="P911" s="26"/>
      <c r="Q911" s="26"/>
      <c r="R911" s="26"/>
      <c r="S911" s="26"/>
      <c r="T911" s="26"/>
      <c r="U911" s="26"/>
      <c r="V911" s="26"/>
      <c r="W911" s="26"/>
      <c r="X911" s="26"/>
      <c r="Y911" s="26"/>
      <c r="Z911" s="26"/>
    </row>
    <row r="912" spans="1:26" ht="16.5" customHeight="1" x14ac:dyDescent="0.3">
      <c r="A912" s="21"/>
      <c r="B912" s="21"/>
      <c r="C912" s="22"/>
      <c r="D912" s="22"/>
      <c r="E912" s="21"/>
      <c r="F912" s="23"/>
      <c r="G912" s="24"/>
      <c r="H912" s="21"/>
      <c r="I912" s="25"/>
      <c r="J912" s="22"/>
      <c r="K912" s="21"/>
      <c r="L912" s="22"/>
      <c r="M912" s="22"/>
      <c r="N912" s="26"/>
      <c r="O912" s="26"/>
      <c r="P912" s="26"/>
      <c r="Q912" s="26"/>
      <c r="R912" s="26"/>
      <c r="S912" s="26"/>
      <c r="T912" s="26"/>
      <c r="U912" s="26"/>
      <c r="V912" s="26"/>
      <c r="W912" s="26"/>
      <c r="X912" s="26"/>
      <c r="Y912" s="26"/>
      <c r="Z912" s="26"/>
    </row>
    <row r="913" spans="1:26" ht="16.5" customHeight="1" x14ac:dyDescent="0.3">
      <c r="A913" s="21"/>
      <c r="B913" s="21"/>
      <c r="C913" s="22"/>
      <c r="D913" s="22"/>
      <c r="E913" s="21"/>
      <c r="F913" s="23"/>
      <c r="G913" s="24"/>
      <c r="H913" s="21"/>
      <c r="I913" s="25"/>
      <c r="J913" s="22"/>
      <c r="K913" s="21"/>
      <c r="L913" s="22"/>
      <c r="M913" s="22"/>
      <c r="N913" s="26"/>
      <c r="O913" s="26"/>
      <c r="P913" s="26"/>
      <c r="Q913" s="26"/>
      <c r="R913" s="26"/>
      <c r="S913" s="26"/>
      <c r="T913" s="26"/>
      <c r="U913" s="26"/>
      <c r="V913" s="26"/>
      <c r="W913" s="26"/>
      <c r="X913" s="26"/>
      <c r="Y913" s="26"/>
      <c r="Z913" s="26"/>
    </row>
    <row r="914" spans="1:26" ht="16.5" customHeight="1" x14ac:dyDescent="0.3">
      <c r="A914" s="21"/>
      <c r="B914" s="21"/>
      <c r="C914" s="22"/>
      <c r="D914" s="22"/>
      <c r="E914" s="21"/>
      <c r="F914" s="23"/>
      <c r="G914" s="24"/>
      <c r="H914" s="21"/>
      <c r="I914" s="25"/>
      <c r="J914" s="22"/>
      <c r="K914" s="21"/>
      <c r="L914" s="22"/>
      <c r="M914" s="22"/>
      <c r="N914" s="26"/>
      <c r="O914" s="26"/>
      <c r="P914" s="26"/>
      <c r="Q914" s="26"/>
      <c r="R914" s="26"/>
      <c r="S914" s="26"/>
      <c r="T914" s="26"/>
      <c r="U914" s="26"/>
      <c r="V914" s="26"/>
      <c r="W914" s="26"/>
      <c r="X914" s="26"/>
      <c r="Y914" s="26"/>
      <c r="Z914" s="26"/>
    </row>
    <row r="915" spans="1:26" ht="16.5" customHeight="1" x14ac:dyDescent="0.3">
      <c r="A915" s="21"/>
      <c r="B915" s="21"/>
      <c r="C915" s="22"/>
      <c r="D915" s="22"/>
      <c r="E915" s="21"/>
      <c r="F915" s="23"/>
      <c r="G915" s="24"/>
      <c r="H915" s="21"/>
      <c r="I915" s="25"/>
      <c r="J915" s="22"/>
      <c r="K915" s="21"/>
      <c r="L915" s="22"/>
      <c r="M915" s="22"/>
      <c r="N915" s="26"/>
      <c r="O915" s="26"/>
      <c r="P915" s="26"/>
      <c r="Q915" s="26"/>
      <c r="R915" s="26"/>
      <c r="S915" s="26"/>
      <c r="T915" s="26"/>
      <c r="U915" s="26"/>
      <c r="V915" s="26"/>
      <c r="W915" s="26"/>
      <c r="X915" s="26"/>
      <c r="Y915" s="26"/>
      <c r="Z915" s="26"/>
    </row>
    <row r="916" spans="1:26" ht="16.5" customHeight="1" x14ac:dyDescent="0.3">
      <c r="A916" s="21"/>
      <c r="B916" s="21"/>
      <c r="C916" s="22"/>
      <c r="D916" s="22"/>
      <c r="E916" s="21"/>
      <c r="F916" s="23"/>
      <c r="G916" s="24"/>
      <c r="H916" s="21"/>
      <c r="I916" s="25"/>
      <c r="J916" s="22"/>
      <c r="K916" s="21"/>
      <c r="L916" s="22"/>
      <c r="M916" s="22"/>
      <c r="N916" s="26"/>
      <c r="O916" s="26"/>
      <c r="P916" s="26"/>
      <c r="Q916" s="26"/>
      <c r="R916" s="26"/>
      <c r="S916" s="26"/>
      <c r="T916" s="26"/>
      <c r="U916" s="26"/>
      <c r="V916" s="26"/>
      <c r="W916" s="26"/>
      <c r="X916" s="26"/>
      <c r="Y916" s="26"/>
      <c r="Z916" s="26"/>
    </row>
    <row r="917" spans="1:26" ht="16.5" customHeight="1" x14ac:dyDescent="0.3">
      <c r="A917" s="21"/>
      <c r="B917" s="21"/>
      <c r="C917" s="22"/>
      <c r="D917" s="22"/>
      <c r="E917" s="21"/>
      <c r="F917" s="23"/>
      <c r="G917" s="24"/>
      <c r="H917" s="21"/>
      <c r="I917" s="25"/>
      <c r="J917" s="22"/>
      <c r="K917" s="21"/>
      <c r="L917" s="22"/>
      <c r="M917" s="22"/>
      <c r="N917" s="26"/>
      <c r="O917" s="26"/>
      <c r="P917" s="26"/>
      <c r="Q917" s="26"/>
      <c r="R917" s="26"/>
      <c r="S917" s="26"/>
      <c r="T917" s="26"/>
      <c r="U917" s="26"/>
      <c r="V917" s="26"/>
      <c r="W917" s="26"/>
      <c r="X917" s="26"/>
      <c r="Y917" s="26"/>
      <c r="Z917" s="26"/>
    </row>
    <row r="918" spans="1:26" ht="16.5" customHeight="1" x14ac:dyDescent="0.3">
      <c r="A918" s="21"/>
      <c r="B918" s="21"/>
      <c r="C918" s="22"/>
      <c r="D918" s="22"/>
      <c r="E918" s="21"/>
      <c r="F918" s="23"/>
      <c r="G918" s="24"/>
      <c r="H918" s="21"/>
      <c r="I918" s="25"/>
      <c r="J918" s="22"/>
      <c r="K918" s="21"/>
      <c r="L918" s="22"/>
      <c r="M918" s="22"/>
      <c r="N918" s="26"/>
      <c r="O918" s="26"/>
      <c r="P918" s="26"/>
      <c r="Q918" s="26"/>
      <c r="R918" s="26"/>
      <c r="S918" s="26"/>
      <c r="T918" s="26"/>
      <c r="U918" s="26"/>
      <c r="V918" s="26"/>
      <c r="W918" s="26"/>
      <c r="X918" s="26"/>
      <c r="Y918" s="26"/>
      <c r="Z918" s="26"/>
    </row>
    <row r="919" spans="1:26" ht="16.5" customHeight="1" x14ac:dyDescent="0.3">
      <c r="A919" s="21"/>
      <c r="B919" s="21"/>
      <c r="C919" s="22"/>
      <c r="D919" s="22"/>
      <c r="E919" s="21"/>
      <c r="F919" s="23"/>
      <c r="G919" s="24"/>
      <c r="H919" s="21"/>
      <c r="I919" s="25"/>
      <c r="J919" s="22"/>
      <c r="K919" s="21"/>
      <c r="L919" s="22"/>
      <c r="M919" s="22"/>
      <c r="N919" s="26"/>
      <c r="O919" s="26"/>
      <c r="P919" s="26"/>
      <c r="Q919" s="26"/>
      <c r="R919" s="26"/>
      <c r="S919" s="26"/>
      <c r="T919" s="26"/>
      <c r="U919" s="26"/>
      <c r="V919" s="26"/>
      <c r="W919" s="26"/>
      <c r="X919" s="26"/>
      <c r="Y919" s="26"/>
      <c r="Z919" s="26"/>
    </row>
    <row r="920" spans="1:26" ht="16.5" customHeight="1" x14ac:dyDescent="0.3">
      <c r="A920" s="21"/>
      <c r="B920" s="21"/>
      <c r="C920" s="22"/>
      <c r="D920" s="22"/>
      <c r="E920" s="21"/>
      <c r="F920" s="23"/>
      <c r="G920" s="24"/>
      <c r="H920" s="21"/>
      <c r="I920" s="25"/>
      <c r="J920" s="22"/>
      <c r="K920" s="21"/>
      <c r="L920" s="22"/>
      <c r="M920" s="22"/>
      <c r="N920" s="26"/>
      <c r="O920" s="26"/>
      <c r="P920" s="26"/>
      <c r="Q920" s="26"/>
      <c r="R920" s="26"/>
      <c r="S920" s="26"/>
      <c r="T920" s="26"/>
      <c r="U920" s="26"/>
      <c r="V920" s="26"/>
      <c r="W920" s="26"/>
      <c r="X920" s="26"/>
      <c r="Y920" s="26"/>
      <c r="Z920" s="26"/>
    </row>
    <row r="921" spans="1:26" ht="16.5" customHeight="1" x14ac:dyDescent="0.3">
      <c r="A921" s="21"/>
      <c r="B921" s="21"/>
      <c r="C921" s="22"/>
      <c r="D921" s="22"/>
      <c r="E921" s="21"/>
      <c r="F921" s="23"/>
      <c r="G921" s="24"/>
      <c r="H921" s="21"/>
      <c r="I921" s="25"/>
      <c r="J921" s="22"/>
      <c r="K921" s="21"/>
      <c r="L921" s="22"/>
      <c r="M921" s="22"/>
      <c r="N921" s="26"/>
      <c r="O921" s="26"/>
      <c r="P921" s="26"/>
      <c r="Q921" s="26"/>
      <c r="R921" s="26"/>
      <c r="S921" s="26"/>
      <c r="T921" s="26"/>
      <c r="U921" s="26"/>
      <c r="V921" s="26"/>
      <c r="W921" s="26"/>
      <c r="X921" s="26"/>
      <c r="Y921" s="26"/>
      <c r="Z921" s="26"/>
    </row>
    <row r="922" spans="1:26" ht="16.5" customHeight="1" x14ac:dyDescent="0.3">
      <c r="A922" s="21"/>
      <c r="B922" s="21"/>
      <c r="C922" s="22"/>
      <c r="D922" s="22"/>
      <c r="E922" s="21"/>
      <c r="F922" s="23"/>
      <c r="G922" s="24"/>
      <c r="H922" s="21"/>
      <c r="I922" s="25"/>
      <c r="J922" s="22"/>
      <c r="K922" s="21"/>
      <c r="L922" s="22"/>
      <c r="M922" s="22"/>
      <c r="N922" s="26"/>
      <c r="O922" s="26"/>
      <c r="P922" s="26"/>
      <c r="Q922" s="26"/>
      <c r="R922" s="26"/>
      <c r="S922" s="26"/>
      <c r="T922" s="26"/>
      <c r="U922" s="26"/>
      <c r="V922" s="26"/>
      <c r="W922" s="26"/>
      <c r="X922" s="26"/>
      <c r="Y922" s="26"/>
      <c r="Z922" s="26"/>
    </row>
    <row r="923" spans="1:26" ht="16.5" customHeight="1" x14ac:dyDescent="0.3">
      <c r="A923" s="21"/>
      <c r="B923" s="21"/>
      <c r="C923" s="22"/>
      <c r="D923" s="22"/>
      <c r="E923" s="21"/>
      <c r="F923" s="23"/>
      <c r="G923" s="24"/>
      <c r="H923" s="21"/>
      <c r="I923" s="25"/>
      <c r="J923" s="22"/>
      <c r="K923" s="21"/>
      <c r="L923" s="22"/>
      <c r="M923" s="22"/>
      <c r="N923" s="26"/>
      <c r="O923" s="26"/>
      <c r="P923" s="26"/>
      <c r="Q923" s="26"/>
      <c r="R923" s="26"/>
      <c r="S923" s="26"/>
      <c r="T923" s="26"/>
      <c r="U923" s="26"/>
      <c r="V923" s="26"/>
      <c r="W923" s="26"/>
      <c r="X923" s="26"/>
      <c r="Y923" s="26"/>
      <c r="Z923" s="26"/>
    </row>
    <row r="924" spans="1:26" ht="16.5" customHeight="1" x14ac:dyDescent="0.3">
      <c r="A924" s="21"/>
      <c r="B924" s="21"/>
      <c r="C924" s="22"/>
      <c r="D924" s="22"/>
      <c r="E924" s="21"/>
      <c r="F924" s="23"/>
      <c r="G924" s="24"/>
      <c r="H924" s="21"/>
      <c r="I924" s="25"/>
      <c r="J924" s="22"/>
      <c r="K924" s="21"/>
      <c r="L924" s="22"/>
      <c r="M924" s="22"/>
      <c r="N924" s="26"/>
      <c r="O924" s="26"/>
      <c r="P924" s="26"/>
      <c r="Q924" s="26"/>
      <c r="R924" s="26"/>
      <c r="S924" s="26"/>
      <c r="T924" s="26"/>
      <c r="U924" s="26"/>
      <c r="V924" s="26"/>
      <c r="W924" s="26"/>
      <c r="X924" s="26"/>
      <c r="Y924" s="26"/>
      <c r="Z924" s="26"/>
    </row>
    <row r="925" spans="1:26" ht="16.5" customHeight="1" x14ac:dyDescent="0.3">
      <c r="A925" s="21"/>
      <c r="B925" s="21"/>
      <c r="C925" s="22"/>
      <c r="D925" s="22"/>
      <c r="E925" s="21"/>
      <c r="F925" s="23"/>
      <c r="G925" s="24"/>
      <c r="H925" s="21"/>
      <c r="I925" s="25"/>
      <c r="J925" s="22"/>
      <c r="K925" s="21"/>
      <c r="L925" s="22"/>
      <c r="M925" s="22"/>
      <c r="N925" s="26"/>
      <c r="O925" s="26"/>
      <c r="P925" s="26"/>
      <c r="Q925" s="26"/>
      <c r="R925" s="26"/>
      <c r="S925" s="26"/>
      <c r="T925" s="26"/>
      <c r="U925" s="26"/>
      <c r="V925" s="26"/>
      <c r="W925" s="26"/>
      <c r="X925" s="26"/>
      <c r="Y925" s="26"/>
      <c r="Z925" s="26"/>
    </row>
    <row r="926" spans="1:26" ht="16.5" customHeight="1" x14ac:dyDescent="0.3">
      <c r="A926" s="21"/>
      <c r="B926" s="21"/>
      <c r="C926" s="22"/>
      <c r="D926" s="22"/>
      <c r="E926" s="21"/>
      <c r="F926" s="23"/>
      <c r="G926" s="24"/>
      <c r="H926" s="21"/>
      <c r="I926" s="25"/>
      <c r="J926" s="22"/>
      <c r="K926" s="21"/>
      <c r="L926" s="22"/>
      <c r="M926" s="22"/>
      <c r="N926" s="26"/>
      <c r="O926" s="26"/>
      <c r="P926" s="26"/>
      <c r="Q926" s="26"/>
      <c r="R926" s="26"/>
      <c r="S926" s="26"/>
      <c r="T926" s="26"/>
      <c r="U926" s="26"/>
      <c r="V926" s="26"/>
      <c r="W926" s="26"/>
      <c r="X926" s="26"/>
      <c r="Y926" s="26"/>
      <c r="Z926" s="26"/>
    </row>
    <row r="927" spans="1:26" ht="16.5" customHeight="1" x14ac:dyDescent="0.3">
      <c r="A927" s="21"/>
      <c r="B927" s="21"/>
      <c r="C927" s="22"/>
      <c r="D927" s="22"/>
      <c r="E927" s="21"/>
      <c r="F927" s="23"/>
      <c r="G927" s="24"/>
      <c r="H927" s="21"/>
      <c r="I927" s="25"/>
      <c r="J927" s="22"/>
      <c r="K927" s="21"/>
      <c r="L927" s="22"/>
      <c r="M927" s="22"/>
      <c r="N927" s="26"/>
      <c r="O927" s="26"/>
      <c r="P927" s="26"/>
      <c r="Q927" s="26"/>
      <c r="R927" s="26"/>
      <c r="S927" s="26"/>
      <c r="T927" s="26"/>
      <c r="U927" s="26"/>
      <c r="V927" s="26"/>
      <c r="W927" s="26"/>
      <c r="X927" s="26"/>
      <c r="Y927" s="26"/>
      <c r="Z927" s="26"/>
    </row>
    <row r="928" spans="1:26" ht="16.5" customHeight="1" x14ac:dyDescent="0.3">
      <c r="A928" s="21"/>
      <c r="B928" s="21"/>
      <c r="C928" s="22"/>
      <c r="D928" s="22"/>
      <c r="E928" s="21"/>
      <c r="F928" s="23"/>
      <c r="G928" s="24"/>
      <c r="H928" s="21"/>
      <c r="I928" s="25"/>
      <c r="J928" s="22"/>
      <c r="K928" s="21"/>
      <c r="L928" s="22"/>
      <c r="M928" s="22"/>
      <c r="N928" s="26"/>
      <c r="O928" s="26"/>
      <c r="P928" s="26"/>
      <c r="Q928" s="26"/>
      <c r="R928" s="26"/>
      <c r="S928" s="26"/>
      <c r="T928" s="26"/>
      <c r="U928" s="26"/>
      <c r="V928" s="26"/>
      <c r="W928" s="26"/>
      <c r="X928" s="26"/>
      <c r="Y928" s="26"/>
      <c r="Z928" s="26"/>
    </row>
    <row r="929" spans="1:26" ht="16.5" customHeight="1" x14ac:dyDescent="0.3">
      <c r="A929" s="21"/>
      <c r="B929" s="21"/>
      <c r="C929" s="22"/>
      <c r="D929" s="22"/>
      <c r="E929" s="21"/>
      <c r="F929" s="23"/>
      <c r="G929" s="24"/>
      <c r="H929" s="21"/>
      <c r="I929" s="25"/>
      <c r="J929" s="22"/>
      <c r="K929" s="21"/>
      <c r="L929" s="22"/>
      <c r="M929" s="22"/>
      <c r="N929" s="26"/>
      <c r="O929" s="26"/>
      <c r="P929" s="26"/>
      <c r="Q929" s="26"/>
      <c r="R929" s="26"/>
      <c r="S929" s="26"/>
      <c r="T929" s="26"/>
      <c r="U929" s="26"/>
      <c r="V929" s="26"/>
      <c r="W929" s="26"/>
      <c r="X929" s="26"/>
      <c r="Y929" s="26"/>
      <c r="Z929" s="26"/>
    </row>
    <row r="930" spans="1:26" ht="16.5" customHeight="1" x14ac:dyDescent="0.3">
      <c r="A930" s="21"/>
      <c r="B930" s="21"/>
      <c r="C930" s="22"/>
      <c r="D930" s="22"/>
      <c r="E930" s="21"/>
      <c r="F930" s="23"/>
      <c r="G930" s="24"/>
      <c r="H930" s="21"/>
      <c r="I930" s="25"/>
      <c r="J930" s="22"/>
      <c r="K930" s="21"/>
      <c r="L930" s="22"/>
      <c r="M930" s="22"/>
      <c r="N930" s="26"/>
      <c r="O930" s="26"/>
      <c r="P930" s="26"/>
      <c r="Q930" s="26"/>
      <c r="R930" s="26"/>
      <c r="S930" s="26"/>
      <c r="T930" s="26"/>
      <c r="U930" s="26"/>
      <c r="V930" s="26"/>
      <c r="W930" s="26"/>
      <c r="X930" s="26"/>
      <c r="Y930" s="26"/>
      <c r="Z930" s="26"/>
    </row>
    <row r="931" spans="1:26" ht="16.5" customHeight="1" x14ac:dyDescent="0.3">
      <c r="A931" s="21"/>
      <c r="B931" s="21"/>
      <c r="C931" s="22"/>
      <c r="D931" s="22"/>
      <c r="E931" s="21"/>
      <c r="F931" s="23"/>
      <c r="G931" s="24"/>
      <c r="H931" s="21"/>
      <c r="I931" s="25"/>
      <c r="J931" s="22"/>
      <c r="K931" s="21"/>
      <c r="L931" s="22"/>
      <c r="M931" s="22"/>
      <c r="N931" s="26"/>
      <c r="O931" s="26"/>
      <c r="P931" s="26"/>
      <c r="Q931" s="26"/>
      <c r="R931" s="26"/>
      <c r="S931" s="26"/>
      <c r="T931" s="26"/>
      <c r="U931" s="26"/>
      <c r="V931" s="26"/>
      <c r="W931" s="26"/>
      <c r="X931" s="26"/>
      <c r="Y931" s="26"/>
      <c r="Z931" s="26"/>
    </row>
    <row r="932" spans="1:26" ht="16.5" customHeight="1" x14ac:dyDescent="0.3">
      <c r="A932" s="21"/>
      <c r="B932" s="21"/>
      <c r="C932" s="22"/>
      <c r="D932" s="22"/>
      <c r="E932" s="21"/>
      <c r="F932" s="23"/>
      <c r="G932" s="24"/>
      <c r="H932" s="21"/>
      <c r="I932" s="25"/>
      <c r="J932" s="22"/>
      <c r="K932" s="21"/>
      <c r="L932" s="22"/>
      <c r="M932" s="22"/>
      <c r="N932" s="26"/>
      <c r="O932" s="26"/>
      <c r="P932" s="26"/>
      <c r="Q932" s="26"/>
      <c r="R932" s="26"/>
      <c r="S932" s="26"/>
      <c r="T932" s="26"/>
      <c r="U932" s="26"/>
      <c r="V932" s="26"/>
      <c r="W932" s="26"/>
      <c r="X932" s="26"/>
      <c r="Y932" s="26"/>
      <c r="Z932" s="26"/>
    </row>
    <row r="933" spans="1:26" ht="16.5" customHeight="1" x14ac:dyDescent="0.3">
      <c r="A933" s="21"/>
      <c r="B933" s="21"/>
      <c r="C933" s="22"/>
      <c r="D933" s="22"/>
      <c r="E933" s="21"/>
      <c r="F933" s="23"/>
      <c r="G933" s="24"/>
      <c r="H933" s="21"/>
      <c r="I933" s="25"/>
      <c r="J933" s="22"/>
      <c r="K933" s="21"/>
      <c r="L933" s="22"/>
      <c r="M933" s="22"/>
      <c r="N933" s="26"/>
      <c r="O933" s="26"/>
      <c r="P933" s="26"/>
      <c r="Q933" s="26"/>
      <c r="R933" s="26"/>
      <c r="S933" s="26"/>
      <c r="T933" s="26"/>
      <c r="U933" s="26"/>
      <c r="V933" s="26"/>
      <c r="W933" s="26"/>
      <c r="X933" s="26"/>
      <c r="Y933" s="26"/>
      <c r="Z933" s="26"/>
    </row>
    <row r="934" spans="1:26" ht="16.5" customHeight="1" x14ac:dyDescent="0.3">
      <c r="A934" s="21"/>
      <c r="B934" s="21"/>
      <c r="C934" s="22"/>
      <c r="D934" s="22"/>
      <c r="E934" s="21"/>
      <c r="F934" s="23"/>
      <c r="G934" s="24"/>
      <c r="H934" s="21"/>
      <c r="I934" s="25"/>
      <c r="J934" s="22"/>
      <c r="K934" s="21"/>
      <c r="L934" s="22"/>
      <c r="M934" s="22"/>
      <c r="N934" s="26"/>
      <c r="O934" s="26"/>
      <c r="P934" s="26"/>
      <c r="Q934" s="26"/>
      <c r="R934" s="26"/>
      <c r="S934" s="26"/>
      <c r="T934" s="26"/>
      <c r="U934" s="26"/>
      <c r="V934" s="26"/>
      <c r="W934" s="26"/>
      <c r="X934" s="26"/>
      <c r="Y934" s="26"/>
      <c r="Z934" s="26"/>
    </row>
    <row r="935" spans="1:26" ht="16.5" customHeight="1" x14ac:dyDescent="0.3">
      <c r="A935" s="21"/>
      <c r="B935" s="21"/>
      <c r="C935" s="22"/>
      <c r="D935" s="22"/>
      <c r="E935" s="21"/>
      <c r="F935" s="23"/>
      <c r="G935" s="24"/>
      <c r="H935" s="21"/>
      <c r="I935" s="25"/>
      <c r="J935" s="22"/>
      <c r="K935" s="21"/>
      <c r="L935" s="22"/>
      <c r="M935" s="22"/>
      <c r="N935" s="26"/>
      <c r="O935" s="26"/>
      <c r="P935" s="26"/>
      <c r="Q935" s="26"/>
      <c r="R935" s="26"/>
      <c r="S935" s="26"/>
      <c r="T935" s="26"/>
      <c r="U935" s="26"/>
      <c r="V935" s="26"/>
      <c r="W935" s="26"/>
      <c r="X935" s="26"/>
      <c r="Y935" s="26"/>
      <c r="Z935" s="26"/>
    </row>
    <row r="936" spans="1:26" ht="16.5" customHeight="1" x14ac:dyDescent="0.3">
      <c r="A936" s="21"/>
      <c r="B936" s="21"/>
      <c r="C936" s="22"/>
      <c r="D936" s="22"/>
      <c r="E936" s="21"/>
      <c r="F936" s="23"/>
      <c r="G936" s="24"/>
      <c r="H936" s="21"/>
      <c r="I936" s="25"/>
      <c r="J936" s="22"/>
      <c r="K936" s="21"/>
      <c r="L936" s="22"/>
      <c r="M936" s="22"/>
      <c r="N936" s="26"/>
      <c r="O936" s="26"/>
      <c r="P936" s="26"/>
      <c r="Q936" s="26"/>
      <c r="R936" s="26"/>
      <c r="S936" s="26"/>
      <c r="T936" s="26"/>
      <c r="U936" s="26"/>
      <c r="V936" s="26"/>
      <c r="W936" s="26"/>
      <c r="X936" s="26"/>
      <c r="Y936" s="26"/>
      <c r="Z936" s="26"/>
    </row>
    <row r="937" spans="1:26" ht="16.5" customHeight="1" x14ac:dyDescent="0.3">
      <c r="A937" s="21"/>
      <c r="B937" s="21"/>
      <c r="C937" s="22"/>
      <c r="D937" s="22"/>
      <c r="E937" s="21"/>
      <c r="F937" s="23"/>
      <c r="G937" s="24"/>
      <c r="H937" s="21"/>
      <c r="I937" s="25"/>
      <c r="J937" s="22"/>
      <c r="K937" s="21"/>
      <c r="L937" s="22"/>
      <c r="M937" s="22"/>
      <c r="N937" s="26"/>
      <c r="O937" s="26"/>
      <c r="P937" s="26"/>
      <c r="Q937" s="26"/>
      <c r="R937" s="26"/>
      <c r="S937" s="26"/>
      <c r="T937" s="26"/>
      <c r="U937" s="26"/>
      <c r="V937" s="26"/>
      <c r="W937" s="26"/>
      <c r="X937" s="26"/>
      <c r="Y937" s="26"/>
      <c r="Z937" s="26"/>
    </row>
    <row r="938" spans="1:26" ht="16.5" customHeight="1" x14ac:dyDescent="0.3">
      <c r="A938" s="21"/>
      <c r="B938" s="21"/>
      <c r="C938" s="22"/>
      <c r="D938" s="22"/>
      <c r="E938" s="21"/>
      <c r="F938" s="23"/>
      <c r="G938" s="24"/>
      <c r="H938" s="21"/>
      <c r="I938" s="25"/>
      <c r="J938" s="22"/>
      <c r="K938" s="21"/>
      <c r="L938" s="22"/>
      <c r="M938" s="22"/>
      <c r="N938" s="26"/>
      <c r="O938" s="26"/>
      <c r="P938" s="26"/>
      <c r="Q938" s="26"/>
      <c r="R938" s="26"/>
      <c r="S938" s="26"/>
      <c r="T938" s="26"/>
      <c r="U938" s="26"/>
      <c r="V938" s="26"/>
      <c r="W938" s="26"/>
      <c r="X938" s="26"/>
      <c r="Y938" s="26"/>
      <c r="Z938" s="26"/>
    </row>
    <row r="939" spans="1:26" ht="16.5" customHeight="1" x14ac:dyDescent="0.3">
      <c r="A939" s="21"/>
      <c r="B939" s="21"/>
      <c r="C939" s="22"/>
      <c r="D939" s="22"/>
      <c r="E939" s="21"/>
      <c r="F939" s="23"/>
      <c r="G939" s="24"/>
      <c r="H939" s="21"/>
      <c r="I939" s="25"/>
      <c r="J939" s="22"/>
      <c r="K939" s="21"/>
      <c r="L939" s="22"/>
      <c r="M939" s="22"/>
      <c r="N939" s="26"/>
      <c r="O939" s="26"/>
      <c r="P939" s="26"/>
      <c r="Q939" s="26"/>
      <c r="R939" s="26"/>
      <c r="S939" s="26"/>
      <c r="T939" s="26"/>
      <c r="U939" s="26"/>
      <c r="V939" s="26"/>
      <c r="W939" s="26"/>
      <c r="X939" s="26"/>
      <c r="Y939" s="26"/>
      <c r="Z939" s="26"/>
    </row>
    <row r="940" spans="1:26" ht="16.5" customHeight="1" x14ac:dyDescent="0.3">
      <c r="A940" s="21"/>
      <c r="B940" s="21"/>
      <c r="C940" s="22"/>
      <c r="D940" s="22"/>
      <c r="E940" s="21"/>
      <c r="F940" s="23"/>
      <c r="G940" s="24"/>
      <c r="H940" s="21"/>
      <c r="I940" s="25"/>
      <c r="J940" s="22"/>
      <c r="K940" s="21"/>
      <c r="L940" s="22"/>
      <c r="M940" s="22"/>
      <c r="N940" s="26"/>
      <c r="O940" s="26"/>
      <c r="P940" s="26"/>
      <c r="Q940" s="26"/>
      <c r="R940" s="26"/>
      <c r="S940" s="26"/>
      <c r="T940" s="26"/>
      <c r="U940" s="26"/>
      <c r="V940" s="26"/>
      <c r="W940" s="26"/>
      <c r="X940" s="26"/>
      <c r="Y940" s="26"/>
      <c r="Z940" s="26"/>
    </row>
    <row r="941" spans="1:26" ht="16.5" customHeight="1" x14ac:dyDescent="0.3">
      <c r="A941" s="21"/>
      <c r="B941" s="21"/>
      <c r="C941" s="22"/>
      <c r="D941" s="22"/>
      <c r="E941" s="21"/>
      <c r="F941" s="23"/>
      <c r="G941" s="24"/>
      <c r="H941" s="21"/>
      <c r="I941" s="25"/>
      <c r="J941" s="22"/>
      <c r="K941" s="21"/>
      <c r="L941" s="22"/>
      <c r="M941" s="22"/>
      <c r="N941" s="26"/>
      <c r="O941" s="26"/>
      <c r="P941" s="26"/>
      <c r="Q941" s="26"/>
      <c r="R941" s="26"/>
      <c r="S941" s="26"/>
      <c r="T941" s="26"/>
      <c r="U941" s="26"/>
      <c r="V941" s="26"/>
      <c r="W941" s="26"/>
      <c r="X941" s="26"/>
      <c r="Y941" s="26"/>
      <c r="Z941" s="26"/>
    </row>
    <row r="942" spans="1:26" ht="16.5" customHeight="1" x14ac:dyDescent="0.3">
      <c r="A942" s="21"/>
      <c r="B942" s="21"/>
      <c r="C942" s="22"/>
      <c r="D942" s="22"/>
      <c r="E942" s="21"/>
      <c r="F942" s="23"/>
      <c r="G942" s="24"/>
      <c r="H942" s="21"/>
      <c r="I942" s="25"/>
      <c r="J942" s="22"/>
      <c r="K942" s="21"/>
      <c r="L942" s="22"/>
      <c r="M942" s="22"/>
      <c r="N942" s="26"/>
      <c r="O942" s="26"/>
      <c r="P942" s="26"/>
      <c r="Q942" s="26"/>
      <c r="R942" s="26"/>
      <c r="S942" s="26"/>
      <c r="T942" s="26"/>
      <c r="U942" s="26"/>
      <c r="V942" s="26"/>
      <c r="W942" s="26"/>
      <c r="X942" s="26"/>
      <c r="Y942" s="26"/>
      <c r="Z942" s="26"/>
    </row>
    <row r="943" spans="1:26" ht="16.5" customHeight="1" x14ac:dyDescent="0.3">
      <c r="A943" s="21"/>
      <c r="B943" s="21"/>
      <c r="C943" s="22"/>
      <c r="D943" s="22"/>
      <c r="E943" s="21"/>
      <c r="F943" s="23"/>
      <c r="G943" s="24"/>
      <c r="H943" s="21"/>
      <c r="I943" s="25"/>
      <c r="J943" s="22"/>
      <c r="K943" s="21"/>
      <c r="L943" s="22"/>
      <c r="M943" s="22"/>
      <c r="N943" s="26"/>
      <c r="O943" s="26"/>
      <c r="P943" s="26"/>
      <c r="Q943" s="26"/>
      <c r="R943" s="26"/>
      <c r="S943" s="26"/>
      <c r="T943" s="26"/>
      <c r="U943" s="26"/>
      <c r="V943" s="26"/>
      <c r="W943" s="26"/>
      <c r="X943" s="26"/>
      <c r="Y943" s="26"/>
      <c r="Z943" s="26"/>
    </row>
    <row r="944" spans="1:26" ht="16.5" customHeight="1" x14ac:dyDescent="0.3">
      <c r="A944" s="21"/>
      <c r="B944" s="21"/>
      <c r="C944" s="22"/>
      <c r="D944" s="22"/>
      <c r="E944" s="21"/>
      <c r="F944" s="23"/>
      <c r="G944" s="24"/>
      <c r="H944" s="21"/>
      <c r="I944" s="25"/>
      <c r="J944" s="22"/>
      <c r="K944" s="21"/>
      <c r="L944" s="22"/>
      <c r="M944" s="22"/>
      <c r="N944" s="26"/>
      <c r="O944" s="26"/>
      <c r="P944" s="26"/>
      <c r="Q944" s="26"/>
      <c r="R944" s="26"/>
      <c r="S944" s="26"/>
      <c r="T944" s="26"/>
      <c r="U944" s="26"/>
      <c r="V944" s="26"/>
      <c r="W944" s="26"/>
      <c r="X944" s="26"/>
      <c r="Y944" s="26"/>
      <c r="Z944" s="26"/>
    </row>
    <row r="945" spans="1:26" ht="16.5" customHeight="1" x14ac:dyDescent="0.3">
      <c r="A945" s="21"/>
      <c r="B945" s="21"/>
      <c r="C945" s="22"/>
      <c r="D945" s="22"/>
      <c r="E945" s="21"/>
      <c r="F945" s="23"/>
      <c r="G945" s="24"/>
      <c r="H945" s="21"/>
      <c r="I945" s="25"/>
      <c r="J945" s="22"/>
      <c r="K945" s="21"/>
      <c r="L945" s="22"/>
      <c r="M945" s="22"/>
      <c r="N945" s="26"/>
      <c r="O945" s="26"/>
      <c r="P945" s="26"/>
      <c r="Q945" s="26"/>
      <c r="R945" s="26"/>
      <c r="S945" s="26"/>
      <c r="T945" s="26"/>
      <c r="U945" s="26"/>
      <c r="V945" s="26"/>
      <c r="W945" s="26"/>
      <c r="X945" s="26"/>
      <c r="Y945" s="26"/>
      <c r="Z945" s="26"/>
    </row>
    <row r="946" spans="1:26" ht="16.5" customHeight="1" x14ac:dyDescent="0.3">
      <c r="A946" s="21"/>
      <c r="B946" s="21"/>
      <c r="C946" s="22"/>
      <c r="D946" s="22"/>
      <c r="E946" s="21"/>
      <c r="F946" s="23"/>
      <c r="G946" s="24"/>
      <c r="H946" s="21"/>
      <c r="I946" s="25"/>
      <c r="J946" s="22"/>
      <c r="K946" s="21"/>
      <c r="L946" s="22"/>
      <c r="M946" s="22"/>
      <c r="N946" s="26"/>
      <c r="O946" s="26"/>
      <c r="P946" s="26"/>
      <c r="Q946" s="26"/>
      <c r="R946" s="26"/>
      <c r="S946" s="26"/>
      <c r="T946" s="26"/>
      <c r="U946" s="26"/>
      <c r="V946" s="26"/>
      <c r="W946" s="26"/>
      <c r="X946" s="26"/>
      <c r="Y946" s="26"/>
      <c r="Z946" s="26"/>
    </row>
    <row r="947" spans="1:26" ht="16.5" customHeight="1" x14ac:dyDescent="0.3">
      <c r="A947" s="21"/>
      <c r="B947" s="21"/>
      <c r="C947" s="22"/>
      <c r="D947" s="22"/>
      <c r="E947" s="21"/>
      <c r="F947" s="23"/>
      <c r="G947" s="24"/>
      <c r="H947" s="21"/>
      <c r="I947" s="25"/>
      <c r="J947" s="22"/>
      <c r="K947" s="21"/>
      <c r="L947" s="22"/>
      <c r="M947" s="22"/>
      <c r="N947" s="26"/>
      <c r="O947" s="26"/>
      <c r="P947" s="26"/>
      <c r="Q947" s="26"/>
      <c r="R947" s="26"/>
      <c r="S947" s="26"/>
      <c r="T947" s="26"/>
      <c r="U947" s="26"/>
      <c r="V947" s="26"/>
      <c r="W947" s="26"/>
      <c r="X947" s="26"/>
      <c r="Y947" s="26"/>
      <c r="Z947" s="26"/>
    </row>
    <row r="948" spans="1:26" ht="16.5" customHeight="1" x14ac:dyDescent="0.3">
      <c r="A948" s="21"/>
      <c r="B948" s="21"/>
      <c r="C948" s="22"/>
      <c r="D948" s="22"/>
      <c r="E948" s="21"/>
      <c r="F948" s="23"/>
      <c r="G948" s="24"/>
      <c r="H948" s="21"/>
      <c r="I948" s="25"/>
      <c r="J948" s="22"/>
      <c r="K948" s="21"/>
      <c r="L948" s="22"/>
      <c r="M948" s="22"/>
      <c r="N948" s="26"/>
      <c r="O948" s="26"/>
      <c r="P948" s="26"/>
      <c r="Q948" s="26"/>
      <c r="R948" s="26"/>
      <c r="S948" s="26"/>
      <c r="T948" s="26"/>
      <c r="U948" s="26"/>
      <c r="V948" s="26"/>
      <c r="W948" s="26"/>
      <c r="X948" s="26"/>
      <c r="Y948" s="26"/>
      <c r="Z948" s="26"/>
    </row>
    <row r="949" spans="1:26" ht="16.5" customHeight="1" x14ac:dyDescent="0.3">
      <c r="A949" s="21"/>
      <c r="B949" s="21"/>
      <c r="C949" s="22"/>
      <c r="D949" s="22"/>
      <c r="E949" s="21"/>
      <c r="F949" s="23"/>
      <c r="G949" s="24"/>
      <c r="H949" s="21"/>
      <c r="I949" s="25"/>
      <c r="J949" s="22"/>
      <c r="K949" s="21"/>
      <c r="L949" s="22"/>
      <c r="M949" s="22"/>
      <c r="N949" s="26"/>
      <c r="O949" s="26"/>
      <c r="P949" s="26"/>
      <c r="Q949" s="26"/>
      <c r="R949" s="26"/>
      <c r="S949" s="26"/>
      <c r="T949" s="26"/>
      <c r="U949" s="26"/>
      <c r="V949" s="26"/>
      <c r="W949" s="26"/>
      <c r="X949" s="26"/>
      <c r="Y949" s="26"/>
      <c r="Z949" s="26"/>
    </row>
    <row r="950" spans="1:26" ht="16.5" customHeight="1" x14ac:dyDescent="0.3">
      <c r="A950" s="21"/>
      <c r="B950" s="21"/>
      <c r="C950" s="22"/>
      <c r="D950" s="22"/>
      <c r="E950" s="21"/>
      <c r="F950" s="23"/>
      <c r="G950" s="24"/>
      <c r="H950" s="21"/>
      <c r="I950" s="25"/>
      <c r="J950" s="22"/>
      <c r="K950" s="21"/>
      <c r="L950" s="22"/>
      <c r="M950" s="22"/>
      <c r="N950" s="26"/>
      <c r="O950" s="26"/>
      <c r="P950" s="26"/>
      <c r="Q950" s="26"/>
      <c r="R950" s="26"/>
      <c r="S950" s="26"/>
      <c r="T950" s="26"/>
      <c r="U950" s="26"/>
      <c r="V950" s="26"/>
      <c r="W950" s="26"/>
      <c r="X950" s="26"/>
      <c r="Y950" s="26"/>
      <c r="Z950" s="26"/>
    </row>
    <row r="951" spans="1:26" ht="16.5" customHeight="1" x14ac:dyDescent="0.3">
      <c r="A951" s="21"/>
      <c r="B951" s="21"/>
      <c r="C951" s="22"/>
      <c r="D951" s="22"/>
      <c r="E951" s="21"/>
      <c r="F951" s="23"/>
      <c r="G951" s="24"/>
      <c r="H951" s="21"/>
      <c r="I951" s="25"/>
      <c r="J951" s="22"/>
      <c r="K951" s="21"/>
      <c r="L951" s="22"/>
      <c r="M951" s="22"/>
      <c r="N951" s="26"/>
      <c r="O951" s="26"/>
      <c r="P951" s="26"/>
      <c r="Q951" s="26"/>
      <c r="R951" s="26"/>
      <c r="S951" s="26"/>
      <c r="T951" s="26"/>
      <c r="U951" s="26"/>
      <c r="V951" s="26"/>
      <c r="W951" s="26"/>
      <c r="X951" s="26"/>
      <c r="Y951" s="26"/>
      <c r="Z951" s="26"/>
    </row>
    <row r="952" spans="1:26" ht="16.5" customHeight="1" x14ac:dyDescent="0.3">
      <c r="A952" s="21"/>
      <c r="B952" s="21"/>
      <c r="C952" s="22"/>
      <c r="D952" s="22"/>
      <c r="E952" s="21"/>
      <c r="F952" s="23"/>
      <c r="G952" s="24"/>
      <c r="H952" s="21"/>
      <c r="I952" s="25"/>
      <c r="J952" s="22"/>
      <c r="K952" s="21"/>
      <c r="L952" s="22"/>
      <c r="M952" s="22"/>
      <c r="N952" s="26"/>
      <c r="O952" s="26"/>
      <c r="P952" s="26"/>
      <c r="Q952" s="26"/>
      <c r="R952" s="26"/>
      <c r="S952" s="26"/>
      <c r="T952" s="26"/>
      <c r="U952" s="26"/>
      <c r="V952" s="26"/>
      <c r="W952" s="26"/>
      <c r="X952" s="26"/>
      <c r="Y952" s="26"/>
      <c r="Z952" s="26"/>
    </row>
    <row r="953" spans="1:26" ht="16.5" customHeight="1" x14ac:dyDescent="0.3">
      <c r="A953" s="21"/>
      <c r="B953" s="21"/>
      <c r="C953" s="22"/>
      <c r="D953" s="22"/>
      <c r="E953" s="21"/>
      <c r="F953" s="23"/>
      <c r="G953" s="24"/>
      <c r="H953" s="21"/>
      <c r="I953" s="25"/>
      <c r="J953" s="22"/>
      <c r="K953" s="21"/>
      <c r="L953" s="22"/>
      <c r="M953" s="22"/>
      <c r="N953" s="26"/>
      <c r="O953" s="26"/>
      <c r="P953" s="26"/>
      <c r="Q953" s="26"/>
      <c r="R953" s="26"/>
      <c r="S953" s="26"/>
      <c r="T953" s="26"/>
      <c r="U953" s="26"/>
      <c r="V953" s="26"/>
      <c r="W953" s="26"/>
      <c r="X953" s="26"/>
      <c r="Y953" s="26"/>
      <c r="Z953" s="26"/>
    </row>
    <row r="954" spans="1:26" ht="16.5" customHeight="1" x14ac:dyDescent="0.3">
      <c r="A954" s="21"/>
      <c r="B954" s="21"/>
      <c r="C954" s="22"/>
      <c r="D954" s="22"/>
      <c r="E954" s="21"/>
      <c r="F954" s="23"/>
      <c r="G954" s="24"/>
      <c r="H954" s="21"/>
      <c r="I954" s="25"/>
      <c r="J954" s="22"/>
      <c r="K954" s="21"/>
      <c r="L954" s="22"/>
      <c r="M954" s="22"/>
      <c r="N954" s="26"/>
      <c r="O954" s="26"/>
      <c r="P954" s="26"/>
      <c r="Q954" s="26"/>
      <c r="R954" s="26"/>
      <c r="S954" s="26"/>
      <c r="T954" s="26"/>
      <c r="U954" s="26"/>
      <c r="V954" s="26"/>
      <c r="W954" s="26"/>
      <c r="X954" s="26"/>
      <c r="Y954" s="26"/>
      <c r="Z954" s="26"/>
    </row>
    <row r="955" spans="1:26" ht="16.5" customHeight="1" x14ac:dyDescent="0.3">
      <c r="A955" s="21"/>
      <c r="B955" s="21"/>
      <c r="C955" s="22"/>
      <c r="D955" s="22"/>
      <c r="E955" s="21"/>
      <c r="F955" s="23"/>
      <c r="G955" s="24"/>
      <c r="H955" s="21"/>
      <c r="I955" s="25"/>
      <c r="J955" s="22"/>
      <c r="K955" s="21"/>
      <c r="L955" s="22"/>
      <c r="M955" s="22"/>
      <c r="N955" s="26"/>
      <c r="O955" s="26"/>
      <c r="P955" s="26"/>
      <c r="Q955" s="26"/>
      <c r="R955" s="26"/>
      <c r="S955" s="26"/>
      <c r="T955" s="26"/>
      <c r="U955" s="26"/>
      <c r="V955" s="26"/>
      <c r="W955" s="26"/>
      <c r="X955" s="26"/>
      <c r="Y955" s="26"/>
      <c r="Z955" s="26"/>
    </row>
    <row r="956" spans="1:26" ht="16.5" customHeight="1" x14ac:dyDescent="0.3">
      <c r="A956" s="21"/>
      <c r="B956" s="21"/>
      <c r="C956" s="22"/>
      <c r="D956" s="22"/>
      <c r="E956" s="21"/>
      <c r="F956" s="23"/>
      <c r="G956" s="24"/>
      <c r="H956" s="21"/>
      <c r="I956" s="25"/>
      <c r="J956" s="22"/>
      <c r="K956" s="21"/>
      <c r="L956" s="22"/>
      <c r="M956" s="22"/>
      <c r="N956" s="26"/>
      <c r="O956" s="26"/>
      <c r="P956" s="26"/>
      <c r="Q956" s="26"/>
      <c r="R956" s="26"/>
      <c r="S956" s="26"/>
      <c r="T956" s="26"/>
      <c r="U956" s="26"/>
      <c r="V956" s="26"/>
      <c r="W956" s="26"/>
      <c r="X956" s="26"/>
      <c r="Y956" s="26"/>
      <c r="Z956" s="26"/>
    </row>
    <row r="957" spans="1:26" ht="16.5" customHeight="1" x14ac:dyDescent="0.3">
      <c r="A957" s="21"/>
      <c r="B957" s="21"/>
      <c r="C957" s="22"/>
      <c r="D957" s="22"/>
      <c r="E957" s="21"/>
      <c r="F957" s="23"/>
      <c r="G957" s="24"/>
      <c r="H957" s="21"/>
      <c r="I957" s="25"/>
      <c r="J957" s="22"/>
      <c r="K957" s="21"/>
      <c r="L957" s="22"/>
      <c r="M957" s="22"/>
      <c r="N957" s="26"/>
      <c r="O957" s="26"/>
      <c r="P957" s="26"/>
      <c r="Q957" s="26"/>
      <c r="R957" s="26"/>
      <c r="S957" s="26"/>
      <c r="T957" s="26"/>
      <c r="U957" s="26"/>
      <c r="V957" s="26"/>
      <c r="W957" s="26"/>
      <c r="X957" s="26"/>
      <c r="Y957" s="26"/>
      <c r="Z957" s="26"/>
    </row>
    <row r="958" spans="1:26" ht="16.5" customHeight="1" x14ac:dyDescent="0.3">
      <c r="A958" s="21"/>
      <c r="B958" s="21"/>
      <c r="C958" s="22"/>
      <c r="D958" s="22"/>
      <c r="E958" s="21"/>
      <c r="F958" s="23"/>
      <c r="G958" s="24"/>
      <c r="H958" s="21"/>
      <c r="I958" s="25"/>
      <c r="J958" s="22"/>
      <c r="K958" s="21"/>
      <c r="L958" s="22"/>
      <c r="M958" s="22"/>
      <c r="N958" s="26"/>
      <c r="O958" s="26"/>
      <c r="P958" s="26"/>
      <c r="Q958" s="26"/>
      <c r="R958" s="26"/>
      <c r="S958" s="26"/>
      <c r="T958" s="26"/>
      <c r="U958" s="26"/>
      <c r="V958" s="26"/>
      <c r="W958" s="26"/>
      <c r="X958" s="26"/>
      <c r="Y958" s="26"/>
      <c r="Z958" s="26"/>
    </row>
    <row r="959" spans="1:26" ht="16.5" customHeight="1" x14ac:dyDescent="0.3">
      <c r="A959" s="21"/>
      <c r="B959" s="21"/>
      <c r="C959" s="22"/>
      <c r="D959" s="22"/>
      <c r="E959" s="21"/>
      <c r="F959" s="23"/>
      <c r="G959" s="24"/>
      <c r="H959" s="21"/>
      <c r="I959" s="25"/>
      <c r="J959" s="22"/>
      <c r="K959" s="21"/>
      <c r="L959" s="22"/>
      <c r="M959" s="22"/>
      <c r="N959" s="26"/>
      <c r="O959" s="26"/>
      <c r="P959" s="26"/>
      <c r="Q959" s="26"/>
      <c r="R959" s="26"/>
      <c r="S959" s="26"/>
      <c r="T959" s="26"/>
      <c r="U959" s="26"/>
      <c r="V959" s="26"/>
      <c r="W959" s="26"/>
      <c r="X959" s="26"/>
      <c r="Y959" s="26"/>
      <c r="Z959" s="26"/>
    </row>
    <row r="960" spans="1:26" ht="16.5" customHeight="1" x14ac:dyDescent="0.3">
      <c r="A960" s="21"/>
      <c r="B960" s="21"/>
      <c r="C960" s="22"/>
      <c r="D960" s="22"/>
      <c r="E960" s="21"/>
      <c r="F960" s="23"/>
      <c r="G960" s="24"/>
      <c r="H960" s="21"/>
      <c r="I960" s="25"/>
      <c r="J960" s="22"/>
      <c r="K960" s="21"/>
      <c r="L960" s="22"/>
      <c r="M960" s="22"/>
      <c r="N960" s="26"/>
      <c r="O960" s="26"/>
      <c r="P960" s="26"/>
      <c r="Q960" s="26"/>
      <c r="R960" s="26"/>
      <c r="S960" s="26"/>
      <c r="T960" s="26"/>
      <c r="U960" s="26"/>
      <c r="V960" s="26"/>
      <c r="W960" s="26"/>
      <c r="X960" s="26"/>
      <c r="Y960" s="26"/>
      <c r="Z960" s="26"/>
    </row>
    <row r="961" spans="1:26" ht="16.5" customHeight="1" x14ac:dyDescent="0.3">
      <c r="A961" s="21"/>
      <c r="B961" s="21"/>
      <c r="C961" s="22"/>
      <c r="D961" s="22"/>
      <c r="E961" s="21"/>
      <c r="F961" s="23"/>
      <c r="G961" s="24"/>
      <c r="H961" s="21"/>
      <c r="I961" s="25"/>
      <c r="J961" s="22"/>
      <c r="K961" s="21"/>
      <c r="L961" s="22"/>
      <c r="M961" s="22"/>
      <c r="N961" s="26"/>
      <c r="O961" s="26"/>
      <c r="P961" s="26"/>
      <c r="Q961" s="26"/>
      <c r="R961" s="26"/>
      <c r="S961" s="26"/>
      <c r="T961" s="26"/>
      <c r="U961" s="26"/>
      <c r="V961" s="26"/>
      <c r="W961" s="26"/>
      <c r="X961" s="26"/>
      <c r="Y961" s="26"/>
      <c r="Z961" s="26"/>
    </row>
    <row r="962" spans="1:26" ht="16.5" customHeight="1" x14ac:dyDescent="0.3">
      <c r="A962" s="21"/>
      <c r="B962" s="21"/>
      <c r="C962" s="22"/>
      <c r="D962" s="22"/>
      <c r="E962" s="21"/>
      <c r="F962" s="23"/>
      <c r="G962" s="24"/>
      <c r="H962" s="21"/>
      <c r="I962" s="25"/>
      <c r="J962" s="22"/>
      <c r="K962" s="21"/>
      <c r="L962" s="22"/>
      <c r="M962" s="22"/>
      <c r="N962" s="26"/>
      <c r="O962" s="26"/>
      <c r="P962" s="26"/>
      <c r="Q962" s="26"/>
      <c r="R962" s="26"/>
      <c r="S962" s="26"/>
      <c r="T962" s="26"/>
      <c r="U962" s="26"/>
      <c r="V962" s="26"/>
      <c r="W962" s="26"/>
      <c r="X962" s="26"/>
      <c r="Y962" s="26"/>
      <c r="Z962" s="26"/>
    </row>
    <row r="963" spans="1:26" ht="16.5" customHeight="1" x14ac:dyDescent="0.3">
      <c r="A963" s="21"/>
      <c r="B963" s="21"/>
      <c r="C963" s="22"/>
      <c r="D963" s="22"/>
      <c r="E963" s="21"/>
      <c r="F963" s="23"/>
      <c r="G963" s="24"/>
      <c r="H963" s="21"/>
      <c r="I963" s="25"/>
      <c r="J963" s="22"/>
      <c r="K963" s="21"/>
      <c r="L963" s="22"/>
      <c r="M963" s="22"/>
      <c r="N963" s="26"/>
      <c r="O963" s="26"/>
      <c r="P963" s="26"/>
      <c r="Q963" s="26"/>
      <c r="R963" s="26"/>
      <c r="S963" s="26"/>
      <c r="T963" s="26"/>
      <c r="U963" s="26"/>
      <c r="V963" s="26"/>
      <c r="W963" s="26"/>
      <c r="X963" s="26"/>
      <c r="Y963" s="26"/>
      <c r="Z963" s="26"/>
    </row>
    <row r="964" spans="1:26" ht="16.5" customHeight="1" x14ac:dyDescent="0.3">
      <c r="A964" s="21"/>
      <c r="B964" s="21"/>
      <c r="C964" s="22"/>
      <c r="D964" s="22"/>
      <c r="E964" s="21"/>
      <c r="F964" s="23"/>
      <c r="G964" s="24"/>
      <c r="H964" s="21"/>
      <c r="I964" s="25"/>
      <c r="J964" s="22"/>
      <c r="K964" s="21"/>
      <c r="L964" s="22"/>
      <c r="M964" s="22"/>
      <c r="N964" s="26"/>
      <c r="O964" s="26"/>
      <c r="P964" s="26"/>
      <c r="Q964" s="26"/>
      <c r="R964" s="26"/>
      <c r="S964" s="26"/>
      <c r="T964" s="26"/>
      <c r="U964" s="26"/>
      <c r="V964" s="26"/>
      <c r="W964" s="26"/>
      <c r="X964" s="26"/>
      <c r="Y964" s="26"/>
      <c r="Z964" s="26"/>
    </row>
    <row r="965" spans="1:26" ht="16.5" customHeight="1" x14ac:dyDescent="0.3">
      <c r="A965" s="21"/>
      <c r="B965" s="21"/>
      <c r="C965" s="22"/>
      <c r="D965" s="22"/>
      <c r="E965" s="21"/>
      <c r="F965" s="23"/>
      <c r="G965" s="24"/>
      <c r="H965" s="21"/>
      <c r="I965" s="25"/>
      <c r="J965" s="22"/>
      <c r="K965" s="21"/>
      <c r="L965" s="22"/>
      <c r="M965" s="22"/>
      <c r="N965" s="26"/>
      <c r="O965" s="26"/>
      <c r="P965" s="26"/>
      <c r="Q965" s="26"/>
      <c r="R965" s="26"/>
      <c r="S965" s="26"/>
      <c r="T965" s="26"/>
      <c r="U965" s="26"/>
      <c r="V965" s="26"/>
      <c r="W965" s="26"/>
      <c r="X965" s="26"/>
      <c r="Y965" s="26"/>
      <c r="Z965" s="26"/>
    </row>
    <row r="966" spans="1:26" ht="16.5" customHeight="1" x14ac:dyDescent="0.3">
      <c r="A966" s="21"/>
      <c r="B966" s="21"/>
      <c r="C966" s="22"/>
      <c r="D966" s="22"/>
      <c r="E966" s="21"/>
      <c r="F966" s="23"/>
      <c r="G966" s="24"/>
      <c r="H966" s="21"/>
      <c r="I966" s="25"/>
      <c r="J966" s="22"/>
      <c r="K966" s="21"/>
      <c r="L966" s="22"/>
      <c r="M966" s="22"/>
      <c r="N966" s="26"/>
      <c r="O966" s="26"/>
      <c r="P966" s="26"/>
      <c r="Q966" s="26"/>
      <c r="R966" s="26"/>
      <c r="S966" s="26"/>
      <c r="T966" s="26"/>
      <c r="U966" s="26"/>
      <c r="V966" s="26"/>
      <c r="W966" s="26"/>
      <c r="X966" s="26"/>
      <c r="Y966" s="26"/>
      <c r="Z966" s="26"/>
    </row>
    <row r="967" spans="1:26" ht="16.5" customHeight="1" x14ac:dyDescent="0.3">
      <c r="A967" s="21"/>
      <c r="B967" s="21"/>
      <c r="C967" s="22"/>
      <c r="D967" s="22"/>
      <c r="E967" s="21"/>
      <c r="F967" s="23"/>
      <c r="G967" s="24"/>
      <c r="H967" s="21"/>
      <c r="I967" s="25"/>
      <c r="J967" s="22"/>
      <c r="K967" s="21"/>
      <c r="L967" s="22"/>
      <c r="M967" s="22"/>
      <c r="N967" s="26"/>
      <c r="O967" s="26"/>
      <c r="P967" s="26"/>
      <c r="Q967" s="26"/>
      <c r="R967" s="26"/>
      <c r="S967" s="26"/>
      <c r="T967" s="26"/>
      <c r="U967" s="26"/>
      <c r="V967" s="26"/>
      <c r="W967" s="26"/>
      <c r="X967" s="26"/>
      <c r="Y967" s="26"/>
      <c r="Z967" s="26"/>
    </row>
    <row r="968" spans="1:26" ht="16.5" customHeight="1" x14ac:dyDescent="0.3">
      <c r="A968" s="21"/>
      <c r="B968" s="21"/>
      <c r="C968" s="22"/>
      <c r="D968" s="22"/>
      <c r="E968" s="21"/>
      <c r="F968" s="23"/>
      <c r="G968" s="24"/>
      <c r="H968" s="21"/>
      <c r="I968" s="25"/>
      <c r="J968" s="22"/>
      <c r="K968" s="21"/>
      <c r="L968" s="22"/>
      <c r="M968" s="22"/>
      <c r="N968" s="26"/>
      <c r="O968" s="26"/>
      <c r="P968" s="26"/>
      <c r="Q968" s="26"/>
      <c r="R968" s="26"/>
      <c r="S968" s="26"/>
      <c r="T968" s="26"/>
      <c r="U968" s="26"/>
      <c r="V968" s="26"/>
      <c r="W968" s="26"/>
      <c r="X968" s="26"/>
      <c r="Y968" s="26"/>
      <c r="Z968" s="26"/>
    </row>
    <row r="969" spans="1:26" ht="16.5" customHeight="1" x14ac:dyDescent="0.3">
      <c r="A969" s="21"/>
      <c r="B969" s="21"/>
      <c r="C969" s="22"/>
      <c r="D969" s="22"/>
      <c r="E969" s="21"/>
      <c r="F969" s="23"/>
      <c r="G969" s="24"/>
      <c r="H969" s="21"/>
      <c r="I969" s="25"/>
      <c r="J969" s="22"/>
      <c r="K969" s="21"/>
      <c r="L969" s="22"/>
      <c r="M969" s="22"/>
      <c r="N969" s="26"/>
      <c r="O969" s="26"/>
      <c r="P969" s="26"/>
      <c r="Q969" s="26"/>
      <c r="R969" s="26"/>
      <c r="S969" s="26"/>
      <c r="T969" s="26"/>
      <c r="U969" s="26"/>
      <c r="V969" s="26"/>
      <c r="W969" s="26"/>
      <c r="X969" s="26"/>
      <c r="Y969" s="26"/>
      <c r="Z969" s="26"/>
    </row>
    <row r="970" spans="1:26" ht="16.5" customHeight="1" x14ac:dyDescent="0.3">
      <c r="A970" s="21"/>
      <c r="B970" s="21"/>
      <c r="C970" s="22"/>
      <c r="D970" s="22"/>
      <c r="E970" s="21"/>
      <c r="F970" s="23"/>
      <c r="G970" s="24"/>
      <c r="H970" s="21"/>
      <c r="I970" s="25"/>
      <c r="J970" s="22"/>
      <c r="K970" s="21"/>
      <c r="L970" s="22"/>
      <c r="M970" s="22"/>
      <c r="N970" s="26"/>
      <c r="O970" s="26"/>
      <c r="P970" s="26"/>
      <c r="Q970" s="26"/>
      <c r="R970" s="26"/>
      <c r="S970" s="26"/>
      <c r="T970" s="26"/>
      <c r="U970" s="26"/>
      <c r="V970" s="26"/>
      <c r="W970" s="26"/>
      <c r="X970" s="26"/>
      <c r="Y970" s="26"/>
      <c r="Z970" s="26"/>
    </row>
    <row r="971" spans="1:26" ht="16.5" customHeight="1" x14ac:dyDescent="0.3">
      <c r="A971" s="21"/>
      <c r="B971" s="21"/>
      <c r="C971" s="22"/>
      <c r="D971" s="22"/>
      <c r="E971" s="21"/>
      <c r="F971" s="23"/>
      <c r="G971" s="24"/>
      <c r="H971" s="21"/>
      <c r="I971" s="25"/>
      <c r="J971" s="22"/>
      <c r="K971" s="21"/>
      <c r="L971" s="22"/>
      <c r="M971" s="22"/>
      <c r="N971" s="26"/>
      <c r="O971" s="26"/>
      <c r="P971" s="26"/>
      <c r="Q971" s="26"/>
      <c r="R971" s="26"/>
      <c r="S971" s="26"/>
      <c r="T971" s="26"/>
      <c r="U971" s="26"/>
      <c r="V971" s="26"/>
      <c r="W971" s="26"/>
      <c r="X971" s="26"/>
      <c r="Y971" s="26"/>
      <c r="Z971" s="26"/>
    </row>
    <row r="972" spans="1:26" ht="16.5" customHeight="1" x14ac:dyDescent="0.3">
      <c r="A972" s="21"/>
      <c r="B972" s="21"/>
      <c r="C972" s="22"/>
      <c r="D972" s="22"/>
      <c r="E972" s="21"/>
      <c r="F972" s="23"/>
      <c r="G972" s="24"/>
      <c r="H972" s="21"/>
      <c r="I972" s="25"/>
      <c r="J972" s="22"/>
      <c r="K972" s="21"/>
      <c r="L972" s="22"/>
      <c r="M972" s="22"/>
      <c r="N972" s="26"/>
      <c r="O972" s="26"/>
      <c r="P972" s="26"/>
      <c r="Q972" s="26"/>
      <c r="R972" s="26"/>
      <c r="S972" s="26"/>
      <c r="T972" s="26"/>
      <c r="U972" s="26"/>
      <c r="V972" s="26"/>
      <c r="W972" s="26"/>
      <c r="X972" s="26"/>
      <c r="Y972" s="26"/>
      <c r="Z972" s="26"/>
    </row>
    <row r="973" spans="1:26" ht="16.5" customHeight="1" x14ac:dyDescent="0.3">
      <c r="A973" s="21"/>
      <c r="B973" s="21"/>
      <c r="C973" s="22"/>
      <c r="D973" s="22"/>
      <c r="E973" s="21"/>
      <c r="F973" s="23"/>
      <c r="G973" s="24"/>
      <c r="H973" s="21"/>
      <c r="I973" s="25"/>
      <c r="J973" s="22"/>
      <c r="K973" s="21"/>
      <c r="L973" s="22"/>
      <c r="M973" s="22"/>
      <c r="N973" s="26"/>
      <c r="O973" s="26"/>
      <c r="P973" s="26"/>
      <c r="Q973" s="26"/>
      <c r="R973" s="26"/>
      <c r="S973" s="26"/>
      <c r="T973" s="26"/>
      <c r="U973" s="26"/>
      <c r="V973" s="26"/>
      <c r="W973" s="26"/>
      <c r="X973" s="26"/>
      <c r="Y973" s="26"/>
      <c r="Z973" s="26"/>
    </row>
    <row r="974" spans="1:26" ht="16.5" customHeight="1" x14ac:dyDescent="0.3">
      <c r="A974" s="21"/>
      <c r="B974" s="21"/>
      <c r="C974" s="22"/>
      <c r="D974" s="22"/>
      <c r="E974" s="21"/>
      <c r="F974" s="23"/>
      <c r="G974" s="24"/>
      <c r="H974" s="21"/>
      <c r="I974" s="25"/>
      <c r="J974" s="22"/>
      <c r="K974" s="21"/>
      <c r="L974" s="22"/>
      <c r="M974" s="22"/>
      <c r="N974" s="26"/>
      <c r="O974" s="26"/>
      <c r="P974" s="26"/>
      <c r="Q974" s="26"/>
      <c r="R974" s="26"/>
      <c r="S974" s="26"/>
      <c r="T974" s="26"/>
      <c r="U974" s="26"/>
      <c r="V974" s="26"/>
      <c r="W974" s="26"/>
      <c r="X974" s="26"/>
      <c r="Y974" s="26"/>
      <c r="Z974" s="26"/>
    </row>
    <row r="975" spans="1:26" ht="16.5" customHeight="1" x14ac:dyDescent="0.3">
      <c r="A975" s="21"/>
      <c r="B975" s="21"/>
      <c r="C975" s="22"/>
      <c r="D975" s="22"/>
      <c r="E975" s="21"/>
      <c r="F975" s="23"/>
      <c r="G975" s="24"/>
      <c r="H975" s="21"/>
      <c r="I975" s="25"/>
      <c r="J975" s="22"/>
      <c r="K975" s="21"/>
      <c r="L975" s="22"/>
      <c r="M975" s="22"/>
      <c r="N975" s="26"/>
      <c r="O975" s="26"/>
      <c r="P975" s="26"/>
      <c r="Q975" s="26"/>
      <c r="R975" s="26"/>
      <c r="S975" s="26"/>
      <c r="T975" s="26"/>
      <c r="U975" s="26"/>
      <c r="V975" s="26"/>
      <c r="W975" s="26"/>
      <c r="X975" s="26"/>
      <c r="Y975" s="26"/>
      <c r="Z975" s="26"/>
    </row>
    <row r="976" spans="1:26" ht="16.5" customHeight="1" x14ac:dyDescent="0.3">
      <c r="A976" s="21"/>
      <c r="B976" s="21"/>
      <c r="C976" s="22"/>
      <c r="D976" s="22"/>
      <c r="E976" s="21"/>
      <c r="F976" s="23"/>
      <c r="G976" s="24"/>
      <c r="H976" s="21"/>
      <c r="I976" s="25"/>
      <c r="J976" s="22"/>
      <c r="K976" s="21"/>
      <c r="L976" s="22"/>
      <c r="M976" s="22"/>
      <c r="N976" s="26"/>
      <c r="O976" s="26"/>
      <c r="P976" s="26"/>
      <c r="Q976" s="26"/>
      <c r="R976" s="26"/>
      <c r="S976" s="26"/>
      <c r="T976" s="26"/>
      <c r="U976" s="26"/>
      <c r="V976" s="26"/>
      <c r="W976" s="26"/>
      <c r="X976" s="26"/>
      <c r="Y976" s="26"/>
      <c r="Z976" s="26"/>
    </row>
    <row r="977" spans="1:26" ht="16.5" customHeight="1" x14ac:dyDescent="0.3">
      <c r="A977" s="21"/>
      <c r="B977" s="21"/>
      <c r="C977" s="22"/>
      <c r="D977" s="22"/>
      <c r="E977" s="21"/>
      <c r="F977" s="23"/>
      <c r="G977" s="24"/>
      <c r="H977" s="21"/>
      <c r="I977" s="25"/>
      <c r="J977" s="22"/>
      <c r="K977" s="21"/>
      <c r="L977" s="22"/>
      <c r="M977" s="22"/>
      <c r="N977" s="26"/>
      <c r="O977" s="26"/>
      <c r="P977" s="26"/>
      <c r="Q977" s="26"/>
      <c r="R977" s="26"/>
      <c r="S977" s="26"/>
      <c r="T977" s="26"/>
      <c r="U977" s="26"/>
      <c r="V977" s="26"/>
      <c r="W977" s="26"/>
      <c r="X977" s="26"/>
      <c r="Y977" s="26"/>
      <c r="Z977" s="26"/>
    </row>
    <row r="978" spans="1:26" ht="16.5" customHeight="1" x14ac:dyDescent="0.3">
      <c r="A978" s="21"/>
      <c r="B978" s="21"/>
      <c r="C978" s="22"/>
      <c r="D978" s="22"/>
      <c r="E978" s="21"/>
      <c r="F978" s="23"/>
      <c r="G978" s="24"/>
      <c r="H978" s="21"/>
      <c r="I978" s="25"/>
      <c r="J978" s="22"/>
      <c r="K978" s="21"/>
      <c r="L978" s="22"/>
      <c r="M978" s="22"/>
      <c r="N978" s="26"/>
      <c r="O978" s="26"/>
      <c r="P978" s="26"/>
      <c r="Q978" s="26"/>
      <c r="R978" s="26"/>
      <c r="S978" s="26"/>
      <c r="T978" s="26"/>
      <c r="U978" s="26"/>
      <c r="V978" s="26"/>
      <c r="W978" s="26"/>
      <c r="X978" s="26"/>
      <c r="Y978" s="26"/>
      <c r="Z978" s="26"/>
    </row>
    <row r="979" spans="1:26" ht="16.5" customHeight="1" x14ac:dyDescent="0.3">
      <c r="A979" s="21"/>
      <c r="B979" s="21"/>
      <c r="C979" s="22"/>
      <c r="D979" s="22"/>
      <c r="E979" s="21"/>
      <c r="F979" s="23"/>
      <c r="G979" s="24"/>
      <c r="H979" s="21"/>
      <c r="I979" s="25"/>
      <c r="J979" s="22"/>
      <c r="K979" s="21"/>
      <c r="L979" s="22"/>
      <c r="M979" s="22"/>
      <c r="N979" s="26"/>
      <c r="O979" s="26"/>
      <c r="P979" s="26"/>
      <c r="Q979" s="26"/>
      <c r="R979" s="26"/>
      <c r="S979" s="26"/>
      <c r="T979" s="26"/>
      <c r="U979" s="26"/>
      <c r="V979" s="26"/>
      <c r="W979" s="26"/>
      <c r="X979" s="26"/>
      <c r="Y979" s="26"/>
      <c r="Z979" s="26"/>
    </row>
    <row r="980" spans="1:26" ht="16.5" customHeight="1" x14ac:dyDescent="0.3">
      <c r="A980" s="21"/>
      <c r="B980" s="21"/>
      <c r="C980" s="22"/>
      <c r="D980" s="22"/>
      <c r="E980" s="21"/>
      <c r="F980" s="23"/>
      <c r="G980" s="24"/>
      <c r="H980" s="21"/>
      <c r="I980" s="25"/>
      <c r="J980" s="22"/>
      <c r="K980" s="21"/>
      <c r="L980" s="22"/>
      <c r="M980" s="22"/>
      <c r="N980" s="26"/>
      <c r="O980" s="26"/>
      <c r="P980" s="26"/>
      <c r="Q980" s="26"/>
      <c r="R980" s="26"/>
      <c r="S980" s="26"/>
      <c r="T980" s="26"/>
      <c r="U980" s="26"/>
      <c r="V980" s="26"/>
      <c r="W980" s="26"/>
      <c r="X980" s="26"/>
      <c r="Y980" s="26"/>
      <c r="Z980" s="26"/>
    </row>
    <row r="981" spans="1:26" ht="16.5" customHeight="1" x14ac:dyDescent="0.3">
      <c r="A981" s="21"/>
      <c r="B981" s="21"/>
      <c r="C981" s="22"/>
      <c r="D981" s="22"/>
      <c r="E981" s="21"/>
      <c r="F981" s="23"/>
      <c r="G981" s="24"/>
      <c r="H981" s="21"/>
      <c r="I981" s="25"/>
      <c r="J981" s="22"/>
      <c r="K981" s="21"/>
      <c r="L981" s="22"/>
      <c r="M981" s="22"/>
      <c r="N981" s="26"/>
      <c r="O981" s="26"/>
      <c r="P981" s="26"/>
      <c r="Q981" s="26"/>
      <c r="R981" s="26"/>
      <c r="S981" s="26"/>
      <c r="T981" s="26"/>
      <c r="U981" s="26"/>
      <c r="V981" s="26"/>
      <c r="W981" s="26"/>
      <c r="X981" s="26"/>
      <c r="Y981" s="26"/>
      <c r="Z981" s="26"/>
    </row>
    <row r="982" spans="1:26" ht="16.5" customHeight="1" x14ac:dyDescent="0.3">
      <c r="A982" s="21"/>
      <c r="B982" s="21"/>
      <c r="C982" s="22"/>
      <c r="D982" s="22"/>
      <c r="E982" s="21"/>
      <c r="F982" s="23"/>
      <c r="G982" s="24"/>
      <c r="H982" s="21"/>
      <c r="I982" s="25"/>
      <c r="J982" s="22"/>
      <c r="K982" s="21"/>
      <c r="L982" s="22"/>
      <c r="M982" s="22"/>
      <c r="N982" s="26"/>
      <c r="O982" s="26"/>
      <c r="P982" s="26"/>
      <c r="Q982" s="26"/>
      <c r="R982" s="26"/>
      <c r="S982" s="26"/>
      <c r="T982" s="26"/>
      <c r="U982" s="26"/>
      <c r="V982" s="26"/>
      <c r="W982" s="26"/>
      <c r="X982" s="26"/>
      <c r="Y982" s="26"/>
      <c r="Z982" s="26"/>
    </row>
    <row r="983" spans="1:26" ht="16.5" customHeight="1" x14ac:dyDescent="0.3">
      <c r="A983" s="21"/>
      <c r="B983" s="21"/>
      <c r="C983" s="22"/>
      <c r="D983" s="22"/>
      <c r="E983" s="21"/>
      <c r="F983" s="23"/>
      <c r="G983" s="24"/>
      <c r="H983" s="21"/>
      <c r="I983" s="25"/>
      <c r="J983" s="22"/>
      <c r="K983" s="21"/>
      <c r="L983" s="22"/>
      <c r="M983" s="22"/>
      <c r="N983" s="26"/>
      <c r="O983" s="26"/>
      <c r="P983" s="26"/>
      <c r="Q983" s="26"/>
      <c r="R983" s="26"/>
      <c r="S983" s="26"/>
      <c r="T983" s="26"/>
      <c r="U983" s="26"/>
      <c r="V983" s="26"/>
      <c r="W983" s="26"/>
      <c r="X983" s="26"/>
      <c r="Y983" s="26"/>
      <c r="Z983" s="26"/>
    </row>
    <row r="984" spans="1:26" ht="16.5" customHeight="1" x14ac:dyDescent="0.3">
      <c r="A984" s="21"/>
      <c r="B984" s="21"/>
      <c r="C984" s="22"/>
      <c r="D984" s="22"/>
      <c r="E984" s="21"/>
      <c r="F984" s="23"/>
      <c r="G984" s="24"/>
      <c r="H984" s="21"/>
      <c r="I984" s="25"/>
      <c r="J984" s="22"/>
      <c r="K984" s="21"/>
      <c r="L984" s="22"/>
      <c r="M984" s="22"/>
      <c r="N984" s="26"/>
      <c r="O984" s="26"/>
      <c r="P984" s="26"/>
      <c r="Q984" s="26"/>
      <c r="R984" s="26"/>
      <c r="S984" s="26"/>
      <c r="T984" s="26"/>
      <c r="U984" s="26"/>
      <c r="V984" s="26"/>
      <c r="W984" s="26"/>
      <c r="X984" s="26"/>
      <c r="Y984" s="26"/>
      <c r="Z984" s="26"/>
    </row>
    <row r="985" spans="1:26" ht="16.5" customHeight="1" x14ac:dyDescent="0.3">
      <c r="A985" s="21"/>
      <c r="B985" s="21"/>
      <c r="C985" s="22"/>
      <c r="D985" s="22"/>
      <c r="E985" s="21"/>
      <c r="F985" s="23"/>
      <c r="G985" s="24"/>
      <c r="H985" s="21"/>
      <c r="I985" s="25"/>
      <c r="J985" s="22"/>
      <c r="K985" s="21"/>
      <c r="L985" s="22"/>
      <c r="M985" s="22"/>
      <c r="N985" s="26"/>
      <c r="O985" s="26"/>
      <c r="P985" s="26"/>
      <c r="Q985" s="26"/>
      <c r="R985" s="26"/>
      <c r="S985" s="26"/>
      <c r="T985" s="26"/>
      <c r="U985" s="26"/>
      <c r="V985" s="26"/>
      <c r="W985" s="26"/>
      <c r="X985" s="26"/>
      <c r="Y985" s="26"/>
      <c r="Z985" s="26"/>
    </row>
    <row r="986" spans="1:26" ht="16.5" customHeight="1" x14ac:dyDescent="0.3">
      <c r="A986" s="21"/>
      <c r="B986" s="21"/>
      <c r="C986" s="22"/>
      <c r="D986" s="22"/>
      <c r="E986" s="21"/>
      <c r="F986" s="23"/>
      <c r="G986" s="24"/>
      <c r="H986" s="21"/>
      <c r="I986" s="25"/>
      <c r="J986" s="22"/>
      <c r="K986" s="21"/>
      <c r="L986" s="22"/>
      <c r="M986" s="22"/>
      <c r="N986" s="26"/>
      <c r="O986" s="26"/>
      <c r="P986" s="26"/>
      <c r="Q986" s="26"/>
      <c r="R986" s="26"/>
      <c r="S986" s="26"/>
      <c r="T986" s="26"/>
      <c r="U986" s="26"/>
      <c r="V986" s="26"/>
      <c r="W986" s="26"/>
      <c r="X986" s="26"/>
      <c r="Y986" s="26"/>
      <c r="Z986" s="26"/>
    </row>
    <row r="987" spans="1:26" ht="16.5" customHeight="1" x14ac:dyDescent="0.3">
      <c r="A987" s="21"/>
      <c r="B987" s="21"/>
      <c r="C987" s="22"/>
      <c r="D987" s="22"/>
      <c r="E987" s="21"/>
      <c r="F987" s="23"/>
      <c r="G987" s="24"/>
      <c r="H987" s="21"/>
      <c r="I987" s="25"/>
      <c r="J987" s="22"/>
      <c r="K987" s="21"/>
      <c r="L987" s="22"/>
      <c r="M987" s="22"/>
      <c r="N987" s="26"/>
      <c r="O987" s="26"/>
      <c r="P987" s="26"/>
      <c r="Q987" s="26"/>
      <c r="R987" s="26"/>
      <c r="S987" s="26"/>
      <c r="T987" s="26"/>
      <c r="U987" s="26"/>
      <c r="V987" s="26"/>
      <c r="W987" s="26"/>
      <c r="X987" s="26"/>
      <c r="Y987" s="26"/>
      <c r="Z987" s="26"/>
    </row>
    <row r="988" spans="1:26" ht="16.5" customHeight="1" x14ac:dyDescent="0.3">
      <c r="A988" s="21"/>
      <c r="B988" s="21"/>
      <c r="C988" s="22"/>
      <c r="D988" s="22"/>
      <c r="E988" s="21"/>
      <c r="F988" s="23"/>
      <c r="G988" s="24"/>
      <c r="H988" s="21"/>
      <c r="I988" s="25"/>
      <c r="J988" s="22"/>
      <c r="K988" s="21"/>
      <c r="L988" s="22"/>
      <c r="M988" s="22"/>
      <c r="N988" s="26"/>
      <c r="O988" s="26"/>
      <c r="P988" s="26"/>
      <c r="Q988" s="26"/>
      <c r="R988" s="26"/>
      <c r="S988" s="26"/>
      <c r="T988" s="26"/>
      <c r="U988" s="26"/>
      <c r="V988" s="26"/>
      <c r="W988" s="26"/>
      <c r="X988" s="26"/>
      <c r="Y988" s="26"/>
      <c r="Z988" s="26"/>
    </row>
    <row r="989" spans="1:26" ht="16.5" customHeight="1" x14ac:dyDescent="0.3">
      <c r="A989" s="21"/>
      <c r="B989" s="21"/>
      <c r="C989" s="22"/>
      <c r="D989" s="22"/>
      <c r="E989" s="21"/>
      <c r="F989" s="23"/>
      <c r="G989" s="24"/>
      <c r="H989" s="21"/>
      <c r="I989" s="25"/>
      <c r="J989" s="22"/>
      <c r="K989" s="21"/>
      <c r="L989" s="22"/>
      <c r="M989" s="22"/>
      <c r="N989" s="26"/>
      <c r="O989" s="26"/>
      <c r="P989" s="26"/>
      <c r="Q989" s="26"/>
      <c r="R989" s="26"/>
      <c r="S989" s="26"/>
      <c r="T989" s="26"/>
      <c r="U989" s="26"/>
      <c r="V989" s="26"/>
      <c r="W989" s="26"/>
      <c r="X989" s="26"/>
      <c r="Y989" s="26"/>
      <c r="Z989" s="26"/>
    </row>
    <row r="990" spans="1:26" ht="16.5" customHeight="1" x14ac:dyDescent="0.3">
      <c r="A990" s="21"/>
      <c r="B990" s="21"/>
      <c r="C990" s="22"/>
      <c r="D990" s="22"/>
      <c r="E990" s="21"/>
      <c r="F990" s="23"/>
      <c r="G990" s="24"/>
      <c r="H990" s="21"/>
      <c r="I990" s="25"/>
      <c r="J990" s="22"/>
      <c r="K990" s="21"/>
      <c r="L990" s="22"/>
      <c r="M990" s="22"/>
      <c r="N990" s="26"/>
      <c r="O990" s="26"/>
      <c r="P990" s="26"/>
      <c r="Q990" s="26"/>
      <c r="R990" s="26"/>
      <c r="S990" s="26"/>
      <c r="T990" s="26"/>
      <c r="U990" s="26"/>
      <c r="V990" s="26"/>
      <c r="W990" s="26"/>
      <c r="X990" s="26"/>
      <c r="Y990" s="26"/>
      <c r="Z990" s="26"/>
    </row>
    <row r="991" spans="1:26" ht="16.5" customHeight="1" x14ac:dyDescent="0.3">
      <c r="A991" s="21"/>
      <c r="B991" s="21"/>
      <c r="C991" s="22"/>
      <c r="D991" s="22"/>
      <c r="E991" s="21"/>
      <c r="F991" s="23"/>
      <c r="G991" s="24"/>
      <c r="H991" s="21"/>
      <c r="I991" s="25"/>
      <c r="J991" s="22"/>
      <c r="K991" s="21"/>
      <c r="L991" s="22"/>
      <c r="M991" s="22"/>
      <c r="N991" s="26"/>
      <c r="O991" s="26"/>
      <c r="P991" s="26"/>
      <c r="Q991" s="26"/>
      <c r="R991" s="26"/>
      <c r="S991" s="26"/>
      <c r="T991" s="26"/>
      <c r="U991" s="26"/>
      <c r="V991" s="26"/>
      <c r="W991" s="26"/>
      <c r="X991" s="26"/>
      <c r="Y991" s="26"/>
      <c r="Z991" s="26"/>
    </row>
    <row r="992" spans="1:26" ht="16.5" customHeight="1" x14ac:dyDescent="0.3">
      <c r="A992" s="21"/>
      <c r="B992" s="21"/>
      <c r="C992" s="22"/>
      <c r="D992" s="22"/>
      <c r="E992" s="21"/>
      <c r="F992" s="23"/>
      <c r="G992" s="24"/>
      <c r="H992" s="21"/>
      <c r="I992" s="25"/>
      <c r="J992" s="22"/>
      <c r="K992" s="21"/>
      <c r="L992" s="22"/>
      <c r="M992" s="22"/>
      <c r="N992" s="26"/>
      <c r="O992" s="26"/>
      <c r="P992" s="26"/>
      <c r="Q992" s="26"/>
      <c r="R992" s="26"/>
      <c r="S992" s="26"/>
      <c r="T992" s="26"/>
      <c r="U992" s="26"/>
      <c r="V992" s="26"/>
      <c r="W992" s="26"/>
      <c r="X992" s="26"/>
      <c r="Y992" s="26"/>
      <c r="Z992" s="26"/>
    </row>
    <row r="993" spans="1:26" ht="16.5" customHeight="1" x14ac:dyDescent="0.3">
      <c r="A993" s="21"/>
      <c r="B993" s="21"/>
      <c r="C993" s="22"/>
      <c r="D993" s="22"/>
      <c r="E993" s="21"/>
      <c r="F993" s="23"/>
      <c r="G993" s="24"/>
      <c r="H993" s="21"/>
      <c r="I993" s="25"/>
      <c r="J993" s="22"/>
      <c r="K993" s="21"/>
      <c r="L993" s="22"/>
      <c r="M993" s="22"/>
      <c r="N993" s="26"/>
      <c r="O993" s="26"/>
      <c r="P993" s="26"/>
      <c r="Q993" s="26"/>
      <c r="R993" s="26"/>
      <c r="S993" s="26"/>
      <c r="T993" s="26"/>
      <c r="U993" s="26"/>
      <c r="V993" s="26"/>
      <c r="W993" s="26"/>
      <c r="X993" s="26"/>
      <c r="Y993" s="26"/>
      <c r="Z993" s="26"/>
    </row>
    <row r="994" spans="1:26" ht="16.5" customHeight="1" x14ac:dyDescent="0.3">
      <c r="A994" s="21"/>
      <c r="B994" s="21"/>
      <c r="C994" s="22"/>
      <c r="D994" s="22"/>
      <c r="E994" s="21"/>
      <c r="F994" s="23"/>
      <c r="G994" s="24"/>
      <c r="H994" s="21"/>
      <c r="I994" s="25"/>
      <c r="J994" s="22"/>
      <c r="K994" s="21"/>
      <c r="L994" s="22"/>
      <c r="M994" s="22"/>
      <c r="N994" s="26"/>
      <c r="O994" s="26"/>
      <c r="P994" s="26"/>
      <c r="Q994" s="26"/>
      <c r="R994" s="26"/>
      <c r="S994" s="26"/>
      <c r="T994" s="26"/>
      <c r="U994" s="26"/>
      <c r="V994" s="26"/>
      <c r="W994" s="26"/>
      <c r="X994" s="26"/>
      <c r="Y994" s="26"/>
      <c r="Z994" s="26"/>
    </row>
    <row r="995" spans="1:26" ht="16.5" customHeight="1" x14ac:dyDescent="0.3">
      <c r="A995" s="21"/>
      <c r="B995" s="21"/>
      <c r="C995" s="22"/>
      <c r="D995" s="22"/>
      <c r="E995" s="21"/>
      <c r="F995" s="23"/>
      <c r="G995" s="24"/>
      <c r="H995" s="21"/>
      <c r="I995" s="25"/>
      <c r="J995" s="22"/>
      <c r="K995" s="21"/>
      <c r="L995" s="22"/>
      <c r="M995" s="22"/>
      <c r="N995" s="26"/>
      <c r="O995" s="26"/>
      <c r="P995" s="26"/>
      <c r="Q995" s="26"/>
      <c r="R995" s="26"/>
      <c r="S995" s="26"/>
      <c r="T995" s="26"/>
      <c r="U995" s="26"/>
      <c r="V995" s="26"/>
      <c r="W995" s="26"/>
      <c r="X995" s="26"/>
      <c r="Y995" s="26"/>
      <c r="Z995" s="26"/>
    </row>
    <row r="996" spans="1:26" ht="16.5" customHeight="1" x14ac:dyDescent="0.3">
      <c r="A996" s="21"/>
      <c r="B996" s="21"/>
      <c r="C996" s="22"/>
      <c r="D996" s="22"/>
      <c r="E996" s="21"/>
      <c r="F996" s="23"/>
      <c r="G996" s="24"/>
      <c r="H996" s="21"/>
      <c r="I996" s="25"/>
      <c r="J996" s="22"/>
      <c r="K996" s="21"/>
      <c r="L996" s="22"/>
      <c r="M996" s="22"/>
      <c r="N996" s="26"/>
      <c r="O996" s="26"/>
      <c r="P996" s="26"/>
      <c r="Q996" s="26"/>
      <c r="R996" s="26"/>
      <c r="S996" s="26"/>
      <c r="T996" s="26"/>
      <c r="U996" s="26"/>
      <c r="V996" s="26"/>
      <c r="W996" s="26"/>
      <c r="X996" s="26"/>
      <c r="Y996" s="26"/>
      <c r="Z996" s="26"/>
    </row>
    <row r="997" spans="1:26" ht="16.5" customHeight="1" x14ac:dyDescent="0.3">
      <c r="A997" s="21"/>
      <c r="B997" s="21"/>
      <c r="C997" s="22"/>
      <c r="D997" s="22"/>
      <c r="E997" s="21"/>
      <c r="F997" s="23"/>
      <c r="G997" s="24"/>
      <c r="H997" s="21"/>
      <c r="I997" s="25"/>
      <c r="J997" s="22"/>
      <c r="K997" s="21"/>
      <c r="L997" s="22"/>
      <c r="M997" s="22"/>
      <c r="N997" s="26"/>
      <c r="O997" s="26"/>
      <c r="P997" s="26"/>
      <c r="Q997" s="26"/>
      <c r="R997" s="26"/>
      <c r="S997" s="26"/>
      <c r="T997" s="26"/>
      <c r="U997" s="26"/>
      <c r="V997" s="26"/>
      <c r="W997" s="26"/>
      <c r="X997" s="26"/>
      <c r="Y997" s="26"/>
      <c r="Z997" s="26"/>
    </row>
    <row r="998" spans="1:26" ht="16.5" customHeight="1" x14ac:dyDescent="0.3">
      <c r="A998" s="21"/>
      <c r="B998" s="21"/>
      <c r="C998" s="22"/>
      <c r="D998" s="22"/>
      <c r="E998" s="21"/>
      <c r="F998" s="23"/>
      <c r="G998" s="24"/>
      <c r="H998" s="21"/>
      <c r="I998" s="25"/>
      <c r="J998" s="22"/>
      <c r="K998" s="21"/>
      <c r="L998" s="22"/>
      <c r="M998" s="22"/>
      <c r="N998" s="26"/>
      <c r="O998" s="26"/>
      <c r="P998" s="26"/>
      <c r="Q998" s="26"/>
      <c r="R998" s="26"/>
      <c r="S998" s="26"/>
      <c r="T998" s="26"/>
      <c r="U998" s="26"/>
      <c r="V998" s="26"/>
      <c r="W998" s="26"/>
      <c r="X998" s="26"/>
      <c r="Y998" s="26"/>
      <c r="Z998" s="26"/>
    </row>
    <row r="999" spans="1:26" ht="16.5" customHeight="1" x14ac:dyDescent="0.3">
      <c r="A999" s="21"/>
      <c r="B999" s="21"/>
      <c r="C999" s="22"/>
      <c r="D999" s="22"/>
      <c r="E999" s="21"/>
      <c r="F999" s="23"/>
      <c r="G999" s="24"/>
      <c r="H999" s="21"/>
      <c r="I999" s="25"/>
      <c r="J999" s="22"/>
      <c r="K999" s="21"/>
      <c r="L999" s="22"/>
      <c r="M999" s="22"/>
      <c r="N999" s="26"/>
      <c r="O999" s="26"/>
      <c r="P999" s="26"/>
      <c r="Q999" s="26"/>
      <c r="R999" s="26"/>
      <c r="S999" s="26"/>
      <c r="T999" s="26"/>
      <c r="U999" s="26"/>
      <c r="V999" s="26"/>
      <c r="W999" s="26"/>
      <c r="X999" s="26"/>
      <c r="Y999" s="26"/>
      <c r="Z999" s="26"/>
    </row>
  </sheetData>
  <mergeCells count="270">
    <mergeCell ref="C227:C228"/>
    <mergeCell ref="D227:D228"/>
    <mergeCell ref="A231:H231"/>
    <mergeCell ref="A227:A228"/>
    <mergeCell ref="A236:A237"/>
    <mergeCell ref="B236:B237"/>
    <mergeCell ref="D236:D237"/>
    <mergeCell ref="E236:F236"/>
    <mergeCell ref="C236:C237"/>
    <mergeCell ref="B246:C246"/>
    <mergeCell ref="A248:A249"/>
    <mergeCell ref="B248:B249"/>
    <mergeCell ref="M179:M180"/>
    <mergeCell ref="K197:L197"/>
    <mergeCell ref="K198:L198"/>
    <mergeCell ref="K199:L199"/>
    <mergeCell ref="K200:L200"/>
    <mergeCell ref="J216:J217"/>
    <mergeCell ref="K216:L216"/>
    <mergeCell ref="M216:M217"/>
    <mergeCell ref="K201:L201"/>
    <mergeCell ref="J236:J237"/>
    <mergeCell ref="A243:H243"/>
    <mergeCell ref="A179:A180"/>
    <mergeCell ref="B179:B180"/>
    <mergeCell ref="C179:C180"/>
    <mergeCell ref="D179:D180"/>
    <mergeCell ref="J179:J180"/>
    <mergeCell ref="K179:L179"/>
    <mergeCell ref="A203:H203"/>
    <mergeCell ref="C205:H205"/>
    <mergeCell ref="A216:A217"/>
    <mergeCell ref="C248:C249"/>
    <mergeCell ref="A395:H395"/>
    <mergeCell ref="C397:H397"/>
    <mergeCell ref="B406:B407"/>
    <mergeCell ref="C406:C407"/>
    <mergeCell ref="D406:D407"/>
    <mergeCell ref="E406:F406"/>
    <mergeCell ref="M227:M228"/>
    <mergeCell ref="G236:I236"/>
    <mergeCell ref="K236:L236"/>
    <mergeCell ref="M236:M237"/>
    <mergeCell ref="G391:I391"/>
    <mergeCell ref="J391:J392"/>
    <mergeCell ref="K391:L391"/>
    <mergeCell ref="M391:M392"/>
    <mergeCell ref="A380:H380"/>
    <mergeCell ref="C382:H382"/>
    <mergeCell ref="A391:A392"/>
    <mergeCell ref="B391:B392"/>
    <mergeCell ref="C391:C392"/>
    <mergeCell ref="D391:D392"/>
    <mergeCell ref="E391:F391"/>
    <mergeCell ref="M248:M249"/>
    <mergeCell ref="K251:L251"/>
    <mergeCell ref="K252:L252"/>
    <mergeCell ref="A412:H412"/>
    <mergeCell ref="G416:I416"/>
    <mergeCell ref="K416:L416"/>
    <mergeCell ref="M416:M417"/>
    <mergeCell ref="A406:A407"/>
    <mergeCell ref="B416:B417"/>
    <mergeCell ref="C416:C417"/>
    <mergeCell ref="D416:D417"/>
    <mergeCell ref="E416:F416"/>
    <mergeCell ref="J416:J417"/>
    <mergeCell ref="G406:I406"/>
    <mergeCell ref="J406:J407"/>
    <mergeCell ref="K406:L406"/>
    <mergeCell ref="M406:M407"/>
    <mergeCell ref="A421:H421"/>
    <mergeCell ref="G425:I425"/>
    <mergeCell ref="K425:L425"/>
    <mergeCell ref="M425:M426"/>
    <mergeCell ref="A416:A417"/>
    <mergeCell ref="A425:A426"/>
    <mergeCell ref="B425:B426"/>
    <mergeCell ref="C425:C426"/>
    <mergeCell ref="D425:D426"/>
    <mergeCell ref="E425:F425"/>
    <mergeCell ref="J425:J426"/>
    <mergeCell ref="C476:C477"/>
    <mergeCell ref="D476:D477"/>
    <mergeCell ref="E476:F476"/>
    <mergeCell ref="G476:I476"/>
    <mergeCell ref="J476:J477"/>
    <mergeCell ref="K476:L476"/>
    <mergeCell ref="M476:M477"/>
    <mergeCell ref="A481:H481"/>
    <mergeCell ref="A486:A487"/>
    <mergeCell ref="B486:B487"/>
    <mergeCell ref="C486:C487"/>
    <mergeCell ref="D486:D487"/>
    <mergeCell ref="E486:F486"/>
    <mergeCell ref="G486:I486"/>
    <mergeCell ref="J486:J487"/>
    <mergeCell ref="A476:A477"/>
    <mergeCell ref="B476:B477"/>
    <mergeCell ref="K486:L486"/>
    <mergeCell ref="M486:M487"/>
    <mergeCell ref="G444:I444"/>
    <mergeCell ref="J444:J445"/>
    <mergeCell ref="K444:L444"/>
    <mergeCell ref="M444:M445"/>
    <mergeCell ref="A440:H440"/>
    <mergeCell ref="B442:E442"/>
    <mergeCell ref="B444:B445"/>
    <mergeCell ref="C444:C445"/>
    <mergeCell ref="D444:D445"/>
    <mergeCell ref="E444:F444"/>
    <mergeCell ref="A444:A445"/>
    <mergeCell ref="A458:H458"/>
    <mergeCell ref="K470:L470"/>
    <mergeCell ref="A472:H472"/>
    <mergeCell ref="E462:F462"/>
    <mergeCell ref="G462:I462"/>
    <mergeCell ref="J462:J463"/>
    <mergeCell ref="K462:L462"/>
    <mergeCell ref="M462:M463"/>
    <mergeCell ref="K468:L468"/>
    <mergeCell ref="K469:L469"/>
    <mergeCell ref="A462:A463"/>
    <mergeCell ref="B462:B463"/>
    <mergeCell ref="C462:C463"/>
    <mergeCell ref="D462:D463"/>
    <mergeCell ref="K500:L500"/>
    <mergeCell ref="A502:H502"/>
    <mergeCell ref="C504:H504"/>
    <mergeCell ref="C507:H507"/>
    <mergeCell ref="A13:A14"/>
    <mergeCell ref="B13:B14"/>
    <mergeCell ref="C13:C14"/>
    <mergeCell ref="D13:D14"/>
    <mergeCell ref="E13:F13"/>
    <mergeCell ref="G13:I13"/>
    <mergeCell ref="J13:J14"/>
    <mergeCell ref="K13:L13"/>
    <mergeCell ref="K68:L68"/>
    <mergeCell ref="K69:L69"/>
    <mergeCell ref="K70:L70"/>
    <mergeCell ref="K71:L71"/>
    <mergeCell ref="K72:L72"/>
    <mergeCell ref="K73:L73"/>
    <mergeCell ref="K74:L74"/>
    <mergeCell ref="K75:L75"/>
    <mergeCell ref="K76:L76"/>
    <mergeCell ref="K77:L77"/>
    <mergeCell ref="K78:L78"/>
    <mergeCell ref="K79:L79"/>
    <mergeCell ref="M13:M14"/>
    <mergeCell ref="K60:L60"/>
    <mergeCell ref="K61:L61"/>
    <mergeCell ref="K62:L62"/>
    <mergeCell ref="K63:L63"/>
    <mergeCell ref="K64:L64"/>
    <mergeCell ref="K65:L65"/>
    <mergeCell ref="K66:L66"/>
    <mergeCell ref="K67:L67"/>
    <mergeCell ref="K80:L80"/>
    <mergeCell ref="K81:L81"/>
    <mergeCell ref="K82:L82"/>
    <mergeCell ref="K83:L83"/>
    <mergeCell ref="K84:L84"/>
    <mergeCell ref="K85:L85"/>
    <mergeCell ref="C97:C98"/>
    <mergeCell ref="D97:D98"/>
    <mergeCell ref="E97:F97"/>
    <mergeCell ref="G97:I97"/>
    <mergeCell ref="M97:M98"/>
    <mergeCell ref="K86:L86"/>
    <mergeCell ref="K87:L87"/>
    <mergeCell ref="K88:L88"/>
    <mergeCell ref="K89:L89"/>
    <mergeCell ref="A92:H92"/>
    <mergeCell ref="B97:B98"/>
    <mergeCell ref="A101:H101"/>
    <mergeCell ref="G106:I106"/>
    <mergeCell ref="K106:L106"/>
    <mergeCell ref="M106:M107"/>
    <mergeCell ref="A97:A98"/>
    <mergeCell ref="B106:B107"/>
    <mergeCell ref="C106:C107"/>
    <mergeCell ref="D106:D107"/>
    <mergeCell ref="E106:F106"/>
    <mergeCell ref="J106:J107"/>
    <mergeCell ref="J97:J98"/>
    <mergeCell ref="K97:L97"/>
    <mergeCell ref="A113:H113"/>
    <mergeCell ref="G118:I118"/>
    <mergeCell ref="K118:L118"/>
    <mergeCell ref="M118:M119"/>
    <mergeCell ref="A106:A107"/>
    <mergeCell ref="A118:A119"/>
    <mergeCell ref="B118:B119"/>
    <mergeCell ref="C118:C119"/>
    <mergeCell ref="D118:D119"/>
    <mergeCell ref="E118:F118"/>
    <mergeCell ref="J118:J119"/>
    <mergeCell ref="K166:L166"/>
    <mergeCell ref="K167:L167"/>
    <mergeCell ref="K168:L168"/>
    <mergeCell ref="K169:L169"/>
    <mergeCell ref="K170:L170"/>
    <mergeCell ref="E179:F179"/>
    <mergeCell ref="G179:I179"/>
    <mergeCell ref="G248:I248"/>
    <mergeCell ref="J248:J249"/>
    <mergeCell ref="K248:L248"/>
    <mergeCell ref="K171:L171"/>
    <mergeCell ref="K172:L172"/>
    <mergeCell ref="A174:H174"/>
    <mergeCell ref="B216:B217"/>
    <mergeCell ref="C216:C217"/>
    <mergeCell ref="D216:D217"/>
    <mergeCell ref="E227:F227"/>
    <mergeCell ref="G227:I227"/>
    <mergeCell ref="J227:J228"/>
    <mergeCell ref="K227:L227"/>
    <mergeCell ref="E216:F216"/>
    <mergeCell ref="G216:I216"/>
    <mergeCell ref="A222:H222"/>
    <mergeCell ref="B227:B228"/>
    <mergeCell ref="D248:D249"/>
    <mergeCell ref="E248:F248"/>
    <mergeCell ref="K266:L266"/>
    <mergeCell ref="M266:M267"/>
    <mergeCell ref="B266:B267"/>
    <mergeCell ref="C266:C267"/>
    <mergeCell ref="D266:D267"/>
    <mergeCell ref="E266:F266"/>
    <mergeCell ref="G266:I266"/>
    <mergeCell ref="J266:J267"/>
    <mergeCell ref="A254:H254"/>
    <mergeCell ref="C256:H256"/>
    <mergeCell ref="G277:I277"/>
    <mergeCell ref="K277:L277"/>
    <mergeCell ref="M277:M278"/>
    <mergeCell ref="A266:A267"/>
    <mergeCell ref="A277:A278"/>
    <mergeCell ref="B277:B278"/>
    <mergeCell ref="C277:C278"/>
    <mergeCell ref="D277:D278"/>
    <mergeCell ref="E277:F277"/>
    <mergeCell ref="J277:J278"/>
    <mergeCell ref="K268:L268"/>
    <mergeCell ref="K220:L220"/>
    <mergeCell ref="K229:L229"/>
    <mergeCell ref="G376:I376"/>
    <mergeCell ref="K376:L376"/>
    <mergeCell ref="M376:M377"/>
    <mergeCell ref="A371:H371"/>
    <mergeCell ref="A376:A377"/>
    <mergeCell ref="B376:B377"/>
    <mergeCell ref="C376:C377"/>
    <mergeCell ref="D376:D377"/>
    <mergeCell ref="E376:F376"/>
    <mergeCell ref="J376:J377"/>
    <mergeCell ref="G293:I293"/>
    <mergeCell ref="J293:J294"/>
    <mergeCell ref="K293:L293"/>
    <mergeCell ref="M293:M294"/>
    <mergeCell ref="A281:H281"/>
    <mergeCell ref="C283:H283"/>
    <mergeCell ref="A293:A294"/>
    <mergeCell ref="B293:B294"/>
    <mergeCell ref="C293:C294"/>
    <mergeCell ref="D293:D294"/>
    <mergeCell ref="E293:F293"/>
    <mergeCell ref="A272:H272"/>
  </mergeCells>
  <phoneticPr fontId="12" type="noConversion"/>
  <conditionalFormatting sqref="D1:D1048576">
    <cfRule type="containsText" dxfId="0" priority="1" operator="containsText" text="COMPROBACION">
      <formula>NOT(ISERROR(SEARCH("COMPROBACION",D1)))</formula>
    </cfRule>
  </conditionalFormatting>
  <printOptions horizontalCentered="1"/>
  <pageMargins left="0.19685039370078741" right="0.19685039370078741" top="0.19685039370078741" bottom="0.19685039370078741" header="0" footer="0"/>
  <pageSetup paperSize="5" scale="50" orientation="landscape" r:id="rId1"/>
  <headerFooter>
    <oddFooter>&amp;R&amp;P  de &amp;N</oddFooter>
  </headerFooter>
  <rowBreaks count="12" manualBreakCount="12">
    <brk id="38" max="13" man="1"/>
    <brk id="57" max="13" man="1"/>
    <brk id="93" max="13" man="1"/>
    <brk id="134" max="13" man="1"/>
    <brk id="165" max="13" man="1"/>
    <brk id="208" max="13" man="1"/>
    <brk id="258" max="13" man="1"/>
    <brk id="305" max="13" man="1"/>
    <brk id="341" max="13" man="1"/>
    <brk id="383" max="13" man="1"/>
    <brk id="435" max="13" man="1"/>
    <brk id="472"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H29" sqref="H29"/>
    </sheetView>
  </sheetViews>
  <sheetFormatPr baseColWidth="10" defaultColWidth="14.44140625" defaultRowHeight="15" customHeight="1" x14ac:dyDescent="0.3"/>
  <cols>
    <col min="1" max="1" width="11.44140625" customWidth="1"/>
    <col min="2" max="2" width="48.5546875" customWidth="1"/>
    <col min="3" max="3" width="25.44140625" customWidth="1"/>
    <col min="4" max="4" width="23.109375" customWidth="1"/>
    <col min="5" max="5" width="23.6640625" customWidth="1"/>
    <col min="6" max="26" width="11.44140625" customWidth="1"/>
  </cols>
  <sheetData>
    <row r="1" spans="1:26" ht="13.5" customHeight="1" x14ac:dyDescent="0.3">
      <c r="A1" s="84"/>
      <c r="B1" s="84"/>
      <c r="C1" s="84"/>
      <c r="D1" s="84"/>
      <c r="E1" s="84"/>
      <c r="F1" s="84"/>
      <c r="G1" s="84"/>
      <c r="H1" s="84"/>
      <c r="I1" s="84"/>
      <c r="J1" s="84"/>
      <c r="K1" s="84"/>
      <c r="L1" s="84"/>
      <c r="M1" s="84"/>
      <c r="N1" s="84"/>
      <c r="O1" s="84"/>
      <c r="P1" s="84"/>
      <c r="Q1" s="84"/>
      <c r="R1" s="84"/>
      <c r="S1" s="84"/>
      <c r="T1" s="84"/>
      <c r="U1" s="84"/>
      <c r="V1" s="84"/>
      <c r="W1" s="84"/>
      <c r="X1" s="84"/>
      <c r="Y1" s="84"/>
      <c r="Z1" s="84"/>
    </row>
    <row r="2" spans="1:26" ht="13.5" customHeight="1" x14ac:dyDescent="0.3">
      <c r="A2" s="85" t="s">
        <v>0</v>
      </c>
      <c r="B2" s="358" t="s">
        <v>581</v>
      </c>
      <c r="C2" s="84"/>
      <c r="D2" s="84"/>
      <c r="E2" s="84"/>
      <c r="F2" s="84"/>
      <c r="G2" s="84"/>
      <c r="H2" s="84"/>
      <c r="I2" s="84"/>
      <c r="J2" s="84"/>
      <c r="K2" s="84"/>
      <c r="L2" s="84"/>
      <c r="M2" s="84"/>
      <c r="N2" s="84"/>
      <c r="O2" s="84"/>
      <c r="P2" s="84"/>
      <c r="Q2" s="84"/>
      <c r="R2" s="84"/>
      <c r="S2" s="84"/>
      <c r="T2" s="84"/>
      <c r="U2" s="84"/>
      <c r="V2" s="84"/>
      <c r="W2" s="84"/>
      <c r="X2" s="84"/>
      <c r="Y2" s="84"/>
      <c r="Z2" s="84"/>
    </row>
    <row r="3" spans="1:26" ht="13.5" customHeight="1" x14ac:dyDescent="0.3">
      <c r="A3" s="85" t="s">
        <v>444</v>
      </c>
      <c r="B3" s="84"/>
      <c r="C3" s="84"/>
      <c r="D3" s="84"/>
      <c r="E3" s="84"/>
      <c r="F3" s="84"/>
      <c r="G3" s="84"/>
      <c r="H3" s="84"/>
      <c r="I3" s="84"/>
      <c r="J3" s="84"/>
      <c r="K3" s="84"/>
      <c r="L3" s="84"/>
      <c r="M3" s="84"/>
      <c r="N3" s="84"/>
      <c r="O3" s="84"/>
      <c r="P3" s="84"/>
      <c r="Q3" s="84"/>
      <c r="R3" s="84"/>
      <c r="S3" s="84"/>
      <c r="T3" s="84"/>
      <c r="U3" s="84"/>
      <c r="V3" s="84"/>
      <c r="W3" s="84"/>
      <c r="X3" s="84"/>
      <c r="Y3" s="84"/>
      <c r="Z3" s="84"/>
    </row>
    <row r="4" spans="1:26" ht="13.5" customHeight="1" x14ac:dyDescent="0.3">
      <c r="A4" s="358" t="s">
        <v>583</v>
      </c>
      <c r="B4" s="84"/>
      <c r="C4" s="84"/>
      <c r="D4" s="84"/>
      <c r="E4" s="84"/>
      <c r="F4" s="84"/>
      <c r="G4" s="84"/>
      <c r="H4" s="84"/>
      <c r="I4" s="84"/>
      <c r="J4" s="84"/>
      <c r="K4" s="84"/>
      <c r="L4" s="84"/>
      <c r="M4" s="84"/>
      <c r="N4" s="84"/>
      <c r="O4" s="84"/>
      <c r="P4" s="84"/>
      <c r="Q4" s="84"/>
      <c r="R4" s="84"/>
      <c r="S4" s="84"/>
      <c r="T4" s="84"/>
      <c r="U4" s="84"/>
      <c r="V4" s="84"/>
      <c r="W4" s="84"/>
      <c r="X4" s="84"/>
      <c r="Y4" s="84"/>
      <c r="Z4" s="84"/>
    </row>
    <row r="5" spans="1:26" ht="13.5" customHeight="1" x14ac:dyDescent="0.3">
      <c r="A5" s="84"/>
      <c r="B5" s="84"/>
      <c r="C5" s="84"/>
      <c r="D5" s="84"/>
      <c r="E5" s="84"/>
      <c r="F5" s="84"/>
      <c r="G5" s="84"/>
      <c r="H5" s="84"/>
      <c r="I5" s="84"/>
      <c r="J5" s="84"/>
      <c r="K5" s="84"/>
      <c r="L5" s="84"/>
      <c r="M5" s="84"/>
      <c r="N5" s="84"/>
      <c r="O5" s="84"/>
      <c r="P5" s="84"/>
      <c r="Q5" s="84"/>
      <c r="R5" s="84"/>
      <c r="S5" s="84"/>
      <c r="T5" s="84"/>
      <c r="U5" s="84"/>
      <c r="V5" s="84"/>
      <c r="W5" s="84"/>
      <c r="X5" s="84"/>
      <c r="Y5" s="84"/>
      <c r="Z5" s="84"/>
    </row>
    <row r="6" spans="1:26" ht="13.5" customHeight="1" x14ac:dyDescent="0.3">
      <c r="A6" s="85" t="s">
        <v>2</v>
      </c>
      <c r="B6" s="85"/>
      <c r="C6" s="85"/>
      <c r="D6" s="85"/>
      <c r="E6" s="85"/>
      <c r="F6" s="85"/>
      <c r="G6" s="85"/>
      <c r="H6" s="85"/>
      <c r="I6" s="85"/>
      <c r="J6" s="85"/>
      <c r="K6" s="85"/>
      <c r="L6" s="85"/>
      <c r="M6" s="85"/>
      <c r="N6" s="85"/>
      <c r="O6" s="85"/>
      <c r="P6" s="85"/>
      <c r="Q6" s="85"/>
      <c r="R6" s="85"/>
      <c r="S6" s="85"/>
      <c r="T6" s="85"/>
      <c r="U6" s="85"/>
      <c r="V6" s="85"/>
      <c r="W6" s="85"/>
      <c r="X6" s="85"/>
      <c r="Y6" s="85"/>
      <c r="Z6" s="85"/>
    </row>
    <row r="7" spans="1:26" ht="13.5" customHeight="1" x14ac:dyDescent="0.3">
      <c r="A7" s="85" t="s">
        <v>445</v>
      </c>
      <c r="B7" s="85"/>
      <c r="C7" s="85"/>
      <c r="D7" s="85"/>
      <c r="E7" s="85"/>
      <c r="F7" s="85"/>
      <c r="G7" s="85"/>
      <c r="H7" s="85"/>
      <c r="I7" s="85"/>
      <c r="J7" s="85"/>
      <c r="K7" s="85"/>
      <c r="L7" s="85"/>
      <c r="M7" s="85"/>
      <c r="N7" s="85"/>
      <c r="O7" s="85"/>
      <c r="P7" s="85"/>
      <c r="Q7" s="85"/>
      <c r="R7" s="85"/>
      <c r="S7" s="85"/>
      <c r="T7" s="85"/>
      <c r="U7" s="85"/>
      <c r="V7" s="85"/>
      <c r="W7" s="85"/>
      <c r="X7" s="85"/>
      <c r="Y7" s="85"/>
      <c r="Z7" s="85"/>
    </row>
    <row r="8" spans="1:26" ht="13.5" customHeight="1" x14ac:dyDescent="0.3">
      <c r="A8" s="85" t="s">
        <v>446</v>
      </c>
      <c r="B8" s="85"/>
      <c r="C8" s="85"/>
      <c r="D8" s="85"/>
      <c r="E8" s="85"/>
      <c r="F8" s="85"/>
      <c r="G8" s="85"/>
      <c r="H8" s="85"/>
      <c r="I8" s="85"/>
      <c r="J8" s="85"/>
      <c r="K8" s="85"/>
      <c r="L8" s="85"/>
      <c r="M8" s="85"/>
      <c r="N8" s="85"/>
      <c r="O8" s="85"/>
      <c r="P8" s="85"/>
      <c r="Q8" s="85"/>
      <c r="R8" s="85"/>
      <c r="S8" s="85"/>
      <c r="T8" s="85"/>
      <c r="U8" s="85"/>
      <c r="V8" s="85"/>
      <c r="W8" s="85"/>
      <c r="X8" s="85"/>
      <c r="Y8" s="85"/>
      <c r="Z8" s="85"/>
    </row>
    <row r="9" spans="1:26" ht="13.5" customHeight="1" x14ac:dyDescent="0.3">
      <c r="A9" s="85"/>
      <c r="B9" s="85"/>
      <c r="C9" s="85"/>
      <c r="D9" s="85"/>
      <c r="E9" s="85"/>
      <c r="F9" s="85"/>
      <c r="G9" s="85"/>
      <c r="H9" s="85"/>
      <c r="I9" s="85"/>
      <c r="J9" s="85"/>
      <c r="K9" s="85"/>
      <c r="L9" s="85"/>
      <c r="M9" s="85"/>
      <c r="N9" s="85"/>
      <c r="O9" s="85"/>
      <c r="P9" s="85"/>
      <c r="Q9" s="85"/>
      <c r="R9" s="85"/>
      <c r="S9" s="85"/>
      <c r="T9" s="85"/>
      <c r="U9" s="85"/>
      <c r="V9" s="85"/>
      <c r="W9" s="85"/>
      <c r="X9" s="85"/>
      <c r="Y9" s="85"/>
      <c r="Z9" s="85"/>
    </row>
    <row r="10" spans="1:26" ht="66.75" customHeight="1" x14ac:dyDescent="0.3">
      <c r="A10" s="86" t="s">
        <v>5</v>
      </c>
      <c r="B10" s="86" t="s">
        <v>6</v>
      </c>
      <c r="C10" s="87">
        <v>2024</v>
      </c>
      <c r="D10" s="87">
        <v>2025</v>
      </c>
      <c r="E10" s="87" t="s">
        <v>447</v>
      </c>
      <c r="F10" s="88"/>
      <c r="G10" s="88"/>
      <c r="H10" s="88"/>
      <c r="I10" s="88"/>
      <c r="J10" s="88"/>
      <c r="K10" s="88"/>
      <c r="L10" s="88"/>
      <c r="M10" s="88"/>
      <c r="N10" s="88"/>
      <c r="O10" s="88"/>
      <c r="P10" s="88"/>
      <c r="Q10" s="88"/>
      <c r="R10" s="88"/>
      <c r="S10" s="88"/>
      <c r="T10" s="88"/>
      <c r="U10" s="88"/>
      <c r="V10" s="88"/>
      <c r="W10" s="88"/>
      <c r="X10" s="88"/>
      <c r="Y10" s="88"/>
      <c r="Z10" s="88"/>
    </row>
    <row r="11" spans="1:26" ht="13.5" customHeight="1" x14ac:dyDescent="0.3">
      <c r="A11" s="89">
        <v>125</v>
      </c>
      <c r="B11" s="90" t="s">
        <v>448</v>
      </c>
      <c r="C11" s="91">
        <f t="shared" ref="C11:E11" si="0">SUM(C12:C16)</f>
        <v>138987642.30000001</v>
      </c>
      <c r="D11" s="91">
        <f t="shared" si="0"/>
        <v>203143760.74000001</v>
      </c>
      <c r="E11" s="91">
        <f t="shared" si="0"/>
        <v>64156118.440000005</v>
      </c>
      <c r="F11" s="85"/>
      <c r="G11" s="85"/>
      <c r="H11" s="85"/>
      <c r="I11" s="85"/>
      <c r="J11" s="85"/>
      <c r="K11" s="85"/>
      <c r="L11" s="85"/>
      <c r="M11" s="85"/>
      <c r="N11" s="85"/>
      <c r="O11" s="85"/>
      <c r="P11" s="85"/>
      <c r="Q11" s="85"/>
      <c r="R11" s="85"/>
      <c r="S11" s="85"/>
      <c r="T11" s="85"/>
      <c r="U11" s="85"/>
      <c r="V11" s="85"/>
      <c r="W11" s="85"/>
      <c r="X11" s="85"/>
      <c r="Y11" s="85"/>
      <c r="Z11" s="85"/>
    </row>
    <row r="12" spans="1:26" ht="13.5" customHeight="1" x14ac:dyDescent="0.3">
      <c r="A12" s="92">
        <v>1251</v>
      </c>
      <c r="B12" s="93" t="s">
        <v>449</v>
      </c>
      <c r="C12" s="94">
        <v>17800285.66</v>
      </c>
      <c r="D12" s="94">
        <v>31140285.66</v>
      </c>
      <c r="E12" s="91">
        <f t="shared" ref="E12:E16" si="1">+D12-C12</f>
        <v>13340000</v>
      </c>
      <c r="F12" s="84"/>
      <c r="G12" s="84"/>
      <c r="H12" s="84"/>
      <c r="I12" s="84"/>
      <c r="J12" s="84"/>
      <c r="K12" s="84"/>
      <c r="L12" s="84"/>
      <c r="M12" s="84"/>
      <c r="N12" s="84"/>
      <c r="O12" s="84"/>
      <c r="P12" s="84"/>
      <c r="Q12" s="84"/>
      <c r="R12" s="84"/>
      <c r="S12" s="84"/>
      <c r="T12" s="84"/>
      <c r="U12" s="84"/>
      <c r="V12" s="84"/>
      <c r="W12" s="84"/>
      <c r="X12" s="84"/>
      <c r="Y12" s="84"/>
      <c r="Z12" s="84"/>
    </row>
    <row r="13" spans="1:26" ht="13.5" hidden="1" customHeight="1" x14ac:dyDescent="0.3">
      <c r="A13" s="92">
        <v>1252</v>
      </c>
      <c r="B13" s="93" t="s">
        <v>450</v>
      </c>
      <c r="C13" s="94">
        <v>0</v>
      </c>
      <c r="D13" s="94">
        <v>0</v>
      </c>
      <c r="E13" s="91">
        <f t="shared" si="1"/>
        <v>0</v>
      </c>
      <c r="F13" s="84"/>
      <c r="G13" s="84"/>
      <c r="H13" s="84"/>
      <c r="I13" s="84"/>
      <c r="J13" s="84"/>
      <c r="K13" s="84"/>
      <c r="L13" s="84"/>
      <c r="M13" s="84"/>
      <c r="N13" s="84"/>
      <c r="O13" s="84"/>
      <c r="P13" s="84"/>
      <c r="Q13" s="84"/>
      <c r="R13" s="84"/>
      <c r="S13" s="84"/>
      <c r="T13" s="84"/>
      <c r="U13" s="84"/>
      <c r="V13" s="84"/>
      <c r="W13" s="84"/>
      <c r="X13" s="84"/>
      <c r="Y13" s="84"/>
      <c r="Z13" s="84"/>
    </row>
    <row r="14" spans="1:26" ht="13.5" hidden="1" customHeight="1" x14ac:dyDescent="0.3">
      <c r="A14" s="92">
        <v>1253</v>
      </c>
      <c r="B14" s="93" t="s">
        <v>451</v>
      </c>
      <c r="C14" s="94">
        <v>0</v>
      </c>
      <c r="D14" s="94">
        <v>0</v>
      </c>
      <c r="E14" s="91">
        <f t="shared" si="1"/>
        <v>0</v>
      </c>
      <c r="F14" s="84"/>
      <c r="G14" s="84"/>
      <c r="H14" s="84"/>
      <c r="I14" s="84"/>
      <c r="J14" s="84"/>
      <c r="K14" s="84"/>
      <c r="L14" s="84"/>
      <c r="M14" s="84"/>
      <c r="N14" s="84"/>
      <c r="O14" s="84"/>
      <c r="P14" s="84"/>
      <c r="Q14" s="84"/>
      <c r="R14" s="84"/>
      <c r="S14" s="84"/>
      <c r="T14" s="84"/>
      <c r="U14" s="84"/>
      <c r="V14" s="84"/>
      <c r="W14" s="84"/>
      <c r="X14" s="84"/>
      <c r="Y14" s="84"/>
      <c r="Z14" s="84"/>
    </row>
    <row r="15" spans="1:26" ht="13.5" customHeight="1" x14ac:dyDescent="0.3">
      <c r="A15" s="92">
        <v>1254</v>
      </c>
      <c r="B15" s="93" t="s">
        <v>452</v>
      </c>
      <c r="C15" s="94">
        <v>111767310.79000001</v>
      </c>
      <c r="D15" s="94">
        <v>162492496.83000001</v>
      </c>
      <c r="E15" s="91">
        <f t="shared" si="1"/>
        <v>50725186.040000007</v>
      </c>
      <c r="F15" s="84"/>
      <c r="G15" s="84"/>
      <c r="H15" s="84"/>
      <c r="I15" s="84"/>
      <c r="J15" s="84"/>
      <c r="K15" s="84"/>
      <c r="L15" s="84"/>
      <c r="M15" s="84"/>
      <c r="N15" s="84"/>
      <c r="O15" s="84"/>
      <c r="P15" s="84"/>
      <c r="Q15" s="84"/>
      <c r="R15" s="84"/>
      <c r="S15" s="84"/>
      <c r="T15" s="84"/>
      <c r="U15" s="84"/>
      <c r="V15" s="84"/>
      <c r="W15" s="84"/>
      <c r="X15" s="84"/>
      <c r="Y15" s="84"/>
      <c r="Z15" s="84"/>
    </row>
    <row r="16" spans="1:26" ht="13.5" customHeight="1" x14ac:dyDescent="0.3">
      <c r="A16" s="92">
        <v>1259</v>
      </c>
      <c r="B16" s="93" t="s">
        <v>453</v>
      </c>
      <c r="C16" s="94">
        <v>9420045.8499999996</v>
      </c>
      <c r="D16" s="94">
        <v>9510978.25</v>
      </c>
      <c r="E16" s="91">
        <f t="shared" si="1"/>
        <v>90932.400000000373</v>
      </c>
      <c r="F16" s="84"/>
      <c r="G16" s="84"/>
      <c r="H16" s="84"/>
      <c r="I16" s="84"/>
      <c r="J16" s="84"/>
      <c r="K16" s="84"/>
      <c r="L16" s="84"/>
      <c r="M16" s="84"/>
      <c r="N16" s="84"/>
      <c r="O16" s="84"/>
      <c r="P16" s="84"/>
      <c r="Q16" s="84"/>
      <c r="R16" s="84"/>
      <c r="S16" s="84"/>
      <c r="T16" s="84"/>
      <c r="U16" s="84"/>
      <c r="V16" s="84"/>
      <c r="W16" s="84"/>
      <c r="X16" s="84"/>
      <c r="Y16" s="84"/>
      <c r="Z16" s="84"/>
    </row>
    <row r="17" spans="1:26" ht="13.5" customHeight="1" x14ac:dyDescent="0.3">
      <c r="A17" s="95" t="s">
        <v>17</v>
      </c>
      <c r="B17" s="95"/>
      <c r="C17" s="95"/>
      <c r="D17" s="95"/>
      <c r="E17" s="95"/>
      <c r="F17" s="95"/>
      <c r="G17" s="95"/>
      <c r="H17" s="84"/>
      <c r="I17" s="84"/>
      <c r="J17" s="84"/>
      <c r="K17" s="84"/>
      <c r="L17" s="84"/>
      <c r="M17" s="84"/>
      <c r="N17" s="84"/>
      <c r="O17" s="84"/>
      <c r="P17" s="84"/>
      <c r="Q17" s="84"/>
      <c r="R17" s="84"/>
      <c r="S17" s="84"/>
      <c r="T17" s="84"/>
      <c r="U17" s="84"/>
      <c r="V17" s="84"/>
      <c r="W17" s="84"/>
      <c r="X17" s="84"/>
      <c r="Y17" s="84"/>
      <c r="Z17" s="84"/>
    </row>
    <row r="18" spans="1:26" ht="13.5" customHeight="1" x14ac:dyDescent="0.3">
      <c r="A18" s="85" t="s">
        <v>18</v>
      </c>
      <c r="B18" s="85"/>
      <c r="C18" s="85"/>
      <c r="D18" s="85"/>
      <c r="E18" s="85"/>
      <c r="F18" s="85"/>
      <c r="G18" s="85"/>
      <c r="H18" s="84"/>
      <c r="I18" s="84"/>
      <c r="J18" s="84"/>
      <c r="K18" s="84"/>
      <c r="L18" s="84"/>
      <c r="M18" s="84"/>
      <c r="N18" s="84"/>
      <c r="O18" s="84"/>
      <c r="P18" s="84"/>
      <c r="Q18" s="84"/>
      <c r="R18" s="84"/>
      <c r="S18" s="84"/>
      <c r="T18" s="84"/>
      <c r="U18" s="84"/>
      <c r="V18" s="84"/>
      <c r="W18" s="84"/>
      <c r="X18" s="84"/>
      <c r="Y18" s="84"/>
      <c r="Z18" s="84"/>
    </row>
    <row r="19" spans="1:26" ht="13.5" customHeight="1"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row>
    <row r="20" spans="1:26" ht="13.5" customHeight="1" x14ac:dyDescent="0.3">
      <c r="A20" s="352"/>
      <c r="B20" s="332"/>
      <c r="C20" s="96"/>
      <c r="D20" s="96"/>
      <c r="E20" s="96"/>
      <c r="F20" s="84"/>
      <c r="G20" s="84"/>
      <c r="H20" s="84"/>
      <c r="I20" s="84"/>
      <c r="J20" s="84"/>
      <c r="K20" s="84"/>
      <c r="L20" s="84"/>
      <c r="M20" s="84"/>
      <c r="N20" s="84"/>
      <c r="O20" s="84"/>
      <c r="P20" s="84"/>
      <c r="Q20" s="84"/>
      <c r="R20" s="84"/>
      <c r="S20" s="84"/>
      <c r="T20" s="84"/>
      <c r="U20" s="84"/>
      <c r="V20" s="84"/>
      <c r="W20" s="84"/>
      <c r="X20" s="84"/>
      <c r="Y20" s="84"/>
      <c r="Z20" s="84"/>
    </row>
    <row r="21" spans="1:26" ht="13.5" customHeight="1"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row>
    <row r="22" spans="1:26" ht="13.5" customHeight="1"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row>
    <row r="23" spans="1:26" ht="13.5" customHeight="1"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row>
    <row r="24" spans="1:26" ht="13.5" customHeight="1"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row>
    <row r="25" spans="1:26" ht="13.5" customHeight="1"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row>
    <row r="26" spans="1:26" ht="13.5" customHeight="1"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row>
    <row r="27" spans="1:26" ht="13.5" customHeight="1"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row>
    <row r="28" spans="1:26" ht="13.5" customHeight="1"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row>
    <row r="29" spans="1:26" ht="13.5" customHeight="1"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row>
    <row r="30" spans="1:26" ht="13.5" customHeight="1"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row>
    <row r="31" spans="1:26" ht="13.5" customHeight="1"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row>
    <row r="32" spans="1:26" ht="13.5" customHeight="1"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row>
    <row r="33" spans="1:26" ht="13.5" customHeight="1" x14ac:dyDescent="0.3">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row>
    <row r="34" spans="1:26" ht="13.5" customHeight="1" x14ac:dyDescent="0.3">
      <c r="A34" s="84"/>
      <c r="B34" s="84"/>
      <c r="C34" s="84"/>
      <c r="D34" s="84"/>
      <c r="E34" s="84"/>
      <c r="F34" s="84"/>
      <c r="G34" s="84"/>
      <c r="H34" s="84"/>
      <c r="I34" s="84"/>
      <c r="J34" s="84"/>
      <c r="K34" s="84"/>
      <c r="L34" s="84"/>
      <c r="M34" s="84"/>
      <c r="N34" s="84"/>
      <c r="O34" s="84"/>
      <c r="P34" s="84"/>
      <c r="Q34" s="84"/>
      <c r="R34" s="84"/>
      <c r="S34" s="84"/>
      <c r="T34" s="84"/>
      <c r="U34" s="84"/>
      <c r="V34" s="84"/>
      <c r="W34" s="84"/>
      <c r="X34" s="84"/>
      <c r="Y34" s="84"/>
      <c r="Z34" s="84"/>
    </row>
    <row r="35" spans="1:26" ht="13.5" customHeight="1" x14ac:dyDescent="0.3">
      <c r="A35" s="84"/>
      <c r="B35" s="84"/>
      <c r="C35" s="84"/>
      <c r="D35" s="84"/>
      <c r="E35" s="84"/>
      <c r="F35" s="84"/>
      <c r="G35" s="84"/>
      <c r="H35" s="84"/>
      <c r="I35" s="84"/>
      <c r="J35" s="84"/>
      <c r="K35" s="84"/>
      <c r="L35" s="84"/>
      <c r="M35" s="84"/>
      <c r="N35" s="84"/>
      <c r="O35" s="84"/>
      <c r="P35" s="84"/>
      <c r="Q35" s="84"/>
      <c r="R35" s="84"/>
      <c r="S35" s="84"/>
      <c r="T35" s="84"/>
      <c r="U35" s="84"/>
      <c r="V35" s="84"/>
      <c r="W35" s="84"/>
      <c r="X35" s="84"/>
      <c r="Y35" s="84"/>
      <c r="Z35" s="84"/>
    </row>
    <row r="36" spans="1:26" ht="13.5" customHeight="1" x14ac:dyDescent="0.3">
      <c r="A36" s="84"/>
      <c r="B36" s="84"/>
      <c r="C36" s="84"/>
      <c r="D36" s="84"/>
      <c r="E36" s="84"/>
      <c r="F36" s="84"/>
      <c r="G36" s="84"/>
      <c r="H36" s="84"/>
      <c r="I36" s="84"/>
      <c r="J36" s="84"/>
      <c r="K36" s="84"/>
      <c r="L36" s="84"/>
      <c r="M36" s="84"/>
      <c r="N36" s="84"/>
      <c r="O36" s="84"/>
      <c r="P36" s="84"/>
      <c r="Q36" s="84"/>
      <c r="R36" s="84"/>
      <c r="S36" s="84"/>
      <c r="T36" s="84"/>
      <c r="U36" s="84"/>
      <c r="V36" s="84"/>
      <c r="W36" s="84"/>
      <c r="X36" s="84"/>
      <c r="Y36" s="84"/>
      <c r="Z36" s="84"/>
    </row>
    <row r="37" spans="1:26" ht="13.5" customHeight="1" x14ac:dyDescent="0.3">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row>
    <row r="38" spans="1:26" ht="13.5" customHeight="1" x14ac:dyDescent="0.3">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row>
    <row r="39" spans="1:26" ht="13.5" customHeight="1" x14ac:dyDescent="0.3">
      <c r="A39" s="84"/>
      <c r="B39" s="84"/>
      <c r="C39" s="84"/>
      <c r="D39" s="84"/>
      <c r="E39" s="84"/>
      <c r="F39" s="84"/>
      <c r="G39" s="84"/>
      <c r="H39" s="84"/>
      <c r="I39" s="84"/>
      <c r="J39" s="84"/>
      <c r="K39" s="84"/>
      <c r="L39" s="84"/>
      <c r="M39" s="84"/>
      <c r="N39" s="84"/>
      <c r="O39" s="84"/>
      <c r="P39" s="84"/>
      <c r="Q39" s="84"/>
      <c r="R39" s="84"/>
      <c r="S39" s="84"/>
      <c r="T39" s="84"/>
      <c r="U39" s="84"/>
      <c r="V39" s="84"/>
      <c r="W39" s="84"/>
      <c r="X39" s="84"/>
      <c r="Y39" s="84"/>
      <c r="Z39" s="84"/>
    </row>
    <row r="40" spans="1:26" ht="13.5" customHeight="1" x14ac:dyDescent="0.3">
      <c r="A40" s="84"/>
      <c r="B40" s="84"/>
      <c r="C40" s="84"/>
      <c r="D40" s="84"/>
      <c r="E40" s="84"/>
      <c r="F40" s="84"/>
      <c r="G40" s="84"/>
      <c r="H40" s="84"/>
      <c r="I40" s="84"/>
      <c r="J40" s="84"/>
      <c r="K40" s="84"/>
      <c r="L40" s="84"/>
      <c r="M40" s="84"/>
      <c r="N40" s="84"/>
      <c r="O40" s="84"/>
      <c r="P40" s="84"/>
      <c r="Q40" s="84"/>
      <c r="R40" s="84"/>
      <c r="S40" s="84"/>
      <c r="T40" s="84"/>
      <c r="U40" s="84"/>
      <c r="V40" s="84"/>
      <c r="W40" s="84"/>
      <c r="X40" s="84"/>
      <c r="Y40" s="84"/>
      <c r="Z40" s="84"/>
    </row>
    <row r="41" spans="1:26" ht="13.5" customHeight="1" x14ac:dyDescent="0.3">
      <c r="A41" s="84"/>
      <c r="B41" s="84"/>
      <c r="C41" s="84"/>
      <c r="D41" s="84"/>
      <c r="E41" s="84"/>
      <c r="F41" s="84"/>
      <c r="G41" s="84"/>
      <c r="H41" s="84"/>
      <c r="I41" s="84"/>
      <c r="J41" s="84"/>
      <c r="K41" s="84"/>
      <c r="L41" s="84"/>
      <c r="M41" s="84"/>
      <c r="N41" s="84"/>
      <c r="O41" s="84"/>
      <c r="P41" s="84"/>
      <c r="Q41" s="84"/>
      <c r="R41" s="84"/>
      <c r="S41" s="84"/>
      <c r="T41" s="84"/>
      <c r="U41" s="84"/>
      <c r="V41" s="84"/>
      <c r="W41" s="84"/>
      <c r="X41" s="84"/>
      <c r="Y41" s="84"/>
      <c r="Z41" s="84"/>
    </row>
    <row r="42" spans="1:26" ht="13.5" customHeight="1" x14ac:dyDescent="0.3">
      <c r="A42" s="84"/>
      <c r="B42" s="84"/>
      <c r="C42" s="84"/>
      <c r="D42" s="84"/>
      <c r="E42" s="84"/>
      <c r="F42" s="84"/>
      <c r="G42" s="84"/>
      <c r="H42" s="84"/>
      <c r="I42" s="84"/>
      <c r="J42" s="84"/>
      <c r="K42" s="84"/>
      <c r="L42" s="84"/>
      <c r="M42" s="84"/>
      <c r="N42" s="84"/>
      <c r="O42" s="84"/>
      <c r="P42" s="84"/>
      <c r="Q42" s="84"/>
      <c r="R42" s="84"/>
      <c r="S42" s="84"/>
      <c r="T42" s="84"/>
      <c r="U42" s="84"/>
      <c r="V42" s="84"/>
      <c r="W42" s="84"/>
      <c r="X42" s="84"/>
      <c r="Y42" s="84"/>
      <c r="Z42" s="84"/>
    </row>
    <row r="43" spans="1:26" ht="13.5" customHeight="1" x14ac:dyDescent="0.3">
      <c r="A43" s="84"/>
      <c r="B43" s="84"/>
      <c r="C43" s="84"/>
      <c r="D43" s="84"/>
      <c r="E43" s="84"/>
      <c r="F43" s="84"/>
      <c r="G43" s="84"/>
      <c r="H43" s="84"/>
      <c r="I43" s="84"/>
      <c r="J43" s="84"/>
      <c r="K43" s="84"/>
      <c r="L43" s="84"/>
      <c r="M43" s="84"/>
      <c r="N43" s="84"/>
      <c r="O43" s="84"/>
      <c r="P43" s="84"/>
      <c r="Q43" s="84"/>
      <c r="R43" s="84"/>
      <c r="S43" s="84"/>
      <c r="T43" s="84"/>
      <c r="U43" s="84"/>
      <c r="V43" s="84"/>
      <c r="W43" s="84"/>
      <c r="X43" s="84"/>
      <c r="Y43" s="84"/>
      <c r="Z43" s="84"/>
    </row>
    <row r="44" spans="1:26" ht="13.5" customHeight="1" x14ac:dyDescent="0.3">
      <c r="A44" s="84"/>
      <c r="B44" s="84"/>
      <c r="C44" s="84"/>
      <c r="D44" s="84"/>
      <c r="E44" s="84"/>
      <c r="F44" s="84"/>
      <c r="G44" s="84"/>
      <c r="H44" s="84"/>
      <c r="I44" s="84"/>
      <c r="J44" s="84"/>
      <c r="K44" s="84"/>
      <c r="L44" s="84"/>
      <c r="M44" s="84"/>
      <c r="N44" s="84"/>
      <c r="O44" s="84"/>
      <c r="P44" s="84"/>
      <c r="Q44" s="84"/>
      <c r="R44" s="84"/>
      <c r="S44" s="84"/>
      <c r="T44" s="84"/>
      <c r="U44" s="84"/>
      <c r="V44" s="84"/>
      <c r="W44" s="84"/>
      <c r="X44" s="84"/>
      <c r="Y44" s="84"/>
      <c r="Z44" s="84"/>
    </row>
    <row r="45" spans="1:26" ht="13.5" customHeight="1" x14ac:dyDescent="0.3">
      <c r="A45" s="84"/>
      <c r="B45" s="84"/>
      <c r="C45" s="84"/>
      <c r="D45" s="84"/>
      <c r="E45" s="84"/>
      <c r="F45" s="84"/>
      <c r="G45" s="84"/>
      <c r="H45" s="84"/>
      <c r="I45" s="84"/>
      <c r="J45" s="84"/>
      <c r="K45" s="84"/>
      <c r="L45" s="84"/>
      <c r="M45" s="84"/>
      <c r="N45" s="84"/>
      <c r="O45" s="84"/>
      <c r="P45" s="84"/>
      <c r="Q45" s="84"/>
      <c r="R45" s="84"/>
      <c r="S45" s="84"/>
      <c r="T45" s="84"/>
      <c r="U45" s="84"/>
      <c r="V45" s="84"/>
      <c r="W45" s="84"/>
      <c r="X45" s="84"/>
      <c r="Y45" s="84"/>
      <c r="Z45" s="84"/>
    </row>
    <row r="46" spans="1:26" ht="13.5" customHeight="1" x14ac:dyDescent="0.3">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row>
    <row r="47" spans="1:26" ht="13.5" customHeight="1" x14ac:dyDescent="0.3">
      <c r="A47" s="84"/>
      <c r="B47" s="84"/>
      <c r="C47" s="84"/>
      <c r="D47" s="84"/>
      <c r="E47" s="84"/>
      <c r="F47" s="84"/>
      <c r="G47" s="84"/>
      <c r="H47" s="84"/>
      <c r="I47" s="84"/>
      <c r="J47" s="84"/>
      <c r="K47" s="84"/>
      <c r="L47" s="84"/>
      <c r="M47" s="84"/>
      <c r="N47" s="84"/>
      <c r="O47" s="84"/>
      <c r="P47" s="84"/>
      <c r="Q47" s="84"/>
      <c r="R47" s="84"/>
      <c r="S47" s="84"/>
      <c r="T47" s="84"/>
      <c r="U47" s="84"/>
      <c r="V47" s="84"/>
      <c r="W47" s="84"/>
      <c r="X47" s="84"/>
      <c r="Y47" s="84"/>
      <c r="Z47" s="84"/>
    </row>
    <row r="48" spans="1:26" ht="13.5" customHeight="1" x14ac:dyDescent="0.3">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row>
    <row r="49" spans="1:26" ht="13.5" customHeight="1" x14ac:dyDescent="0.3">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row>
    <row r="50" spans="1:26" ht="13.5" customHeight="1" x14ac:dyDescent="0.3">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row>
    <row r="51" spans="1:26" ht="13.5" customHeight="1" x14ac:dyDescent="0.3">
      <c r="A51" s="84"/>
      <c r="B51" s="84"/>
      <c r="C51" s="84"/>
      <c r="D51" s="84"/>
      <c r="E51" s="84"/>
      <c r="F51" s="84"/>
      <c r="G51" s="84"/>
      <c r="H51" s="84"/>
      <c r="I51" s="84"/>
      <c r="J51" s="84"/>
      <c r="K51" s="84"/>
      <c r="L51" s="84"/>
      <c r="M51" s="84"/>
      <c r="N51" s="84"/>
      <c r="O51" s="84"/>
      <c r="P51" s="84"/>
      <c r="Q51" s="84"/>
      <c r="R51" s="84"/>
      <c r="S51" s="84"/>
      <c r="T51" s="84"/>
      <c r="U51" s="84"/>
      <c r="V51" s="84"/>
      <c r="W51" s="84"/>
      <c r="X51" s="84"/>
      <c r="Y51" s="84"/>
      <c r="Z51" s="84"/>
    </row>
    <row r="52" spans="1:26" ht="13.5" customHeight="1"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row>
    <row r="53" spans="1:26" ht="13.5" customHeight="1" x14ac:dyDescent="0.3">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row>
    <row r="54" spans="1:26" ht="13.5" customHeight="1" x14ac:dyDescent="0.3">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row>
    <row r="55" spans="1:26" ht="13.5" customHeight="1"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row>
    <row r="56" spans="1:26" ht="13.5" customHeight="1"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row>
    <row r="57" spans="1:26" ht="13.5" customHeight="1"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row>
    <row r="58" spans="1:26" ht="13.5" customHeight="1"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row>
    <row r="59" spans="1:26" ht="13.5" customHeight="1"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row>
    <row r="60" spans="1:26" ht="13.5" customHeight="1"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row>
    <row r="61" spans="1:26" ht="13.5" customHeight="1"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row>
    <row r="62" spans="1:26" ht="13.5" customHeight="1"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row>
    <row r="63" spans="1:26" ht="13.5" customHeight="1"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row>
    <row r="64" spans="1:26" ht="13.5" customHeight="1"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row>
    <row r="65" spans="1:26" ht="13.5" customHeight="1"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row>
    <row r="66" spans="1:26" ht="13.5" customHeight="1"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3.5" customHeight="1"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3.5" customHeight="1"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row>
    <row r="69" spans="1:26" ht="13.5" customHeight="1"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row>
    <row r="70" spans="1:26" ht="13.5" customHeight="1"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row>
    <row r="71" spans="1:26" ht="13.5" customHeight="1"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row>
    <row r="72" spans="1:26" ht="13.5" customHeight="1"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row>
    <row r="73" spans="1:26" ht="13.5" customHeight="1"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row>
    <row r="74" spans="1:26" ht="13.5" customHeight="1"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row>
    <row r="75" spans="1:26" ht="13.5" customHeight="1"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row>
    <row r="76" spans="1:26" ht="13.5" customHeight="1"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row>
    <row r="77" spans="1:26" ht="13.5" customHeight="1"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row>
    <row r="78" spans="1:26" ht="13.5" customHeight="1"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row>
    <row r="79" spans="1:26" ht="13.5" customHeight="1"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row>
    <row r="80" spans="1:26" ht="13.5" customHeight="1"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row>
    <row r="81" spans="1:26" ht="13.5" customHeight="1"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row>
    <row r="82" spans="1:26" ht="13.5" customHeight="1"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row>
    <row r="83" spans="1:26" ht="13.5" customHeight="1"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row>
    <row r="84" spans="1:26" ht="13.5" customHeight="1"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3.5" customHeight="1"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13.5" customHeight="1"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3.5" customHeight="1"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row>
    <row r="88" spans="1:26" ht="13.5" customHeight="1"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13.5" customHeight="1"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row>
    <row r="90" spans="1:26" ht="13.5" customHeight="1"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row>
    <row r="91" spans="1:26" ht="13.5" customHeight="1"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3.5" customHeight="1"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row>
    <row r="93" spans="1:26" ht="13.5" customHeight="1"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row>
    <row r="94" spans="1:26" ht="13.5" customHeight="1"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row>
    <row r="95" spans="1:26" ht="13.5" customHeight="1"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row>
    <row r="96" spans="1:26" ht="13.5" customHeight="1"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row>
    <row r="97" spans="1:26" ht="13.5" customHeight="1"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row>
    <row r="98" spans="1:26" ht="13.5" customHeight="1"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row>
    <row r="99" spans="1:26" ht="13.5" customHeight="1"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row>
    <row r="100" spans="1:26" ht="13.5" customHeight="1"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3.5" customHeight="1"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3.5" customHeight="1"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3.5" customHeight="1"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3.5" customHeight="1"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3.5" customHeight="1"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3.5" customHeight="1"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3.5" customHeight="1"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3.5" customHeight="1"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3.5" customHeight="1"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3.5" customHeight="1"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3.5" customHeight="1"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3.5" customHeight="1"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3.5" customHeight="1"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3.5" customHeight="1"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3.5" customHeight="1"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3.5" customHeight="1"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3.5" customHeight="1"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row>
    <row r="118" spans="1:26" ht="13.5" customHeight="1"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3.5" customHeight="1"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3.5" customHeight="1"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3.5" customHeight="1"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3.5" customHeight="1"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3.5" customHeight="1"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3.5" customHeight="1"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3.5" customHeight="1"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3.5" customHeight="1"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3.5" customHeight="1"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3.5" customHeight="1"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3.5" customHeight="1"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3.5" customHeight="1"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3.5" customHeight="1"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3.5" customHeight="1"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3.5" customHeight="1"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3.5" customHeight="1"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3.5" customHeight="1"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3.5" customHeight="1"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3.5" customHeight="1"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3.5" customHeight="1"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3.5" customHeight="1"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3.5" customHeight="1"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3.5" customHeight="1"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3.5" customHeight="1"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row>
    <row r="143" spans="1:26" ht="13.5" customHeight="1"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row>
    <row r="144" spans="1:26" ht="13.5" customHeight="1"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row>
    <row r="145" spans="1:26" ht="13.5" customHeight="1"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row>
    <row r="146" spans="1:26" ht="13.5" customHeight="1"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row>
    <row r="147" spans="1:26" ht="13.5" customHeight="1"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row>
    <row r="148" spans="1:26" ht="13.5" customHeight="1"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row>
    <row r="149" spans="1:26" ht="13.5" customHeight="1"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row>
    <row r="150" spans="1:26" ht="13.5" customHeight="1"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3.5" customHeight="1"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3.5" customHeight="1"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row>
    <row r="153" spans="1:26" ht="13.5" customHeight="1"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row>
    <row r="154" spans="1:26" ht="13.5" customHeight="1"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row>
    <row r="155" spans="1:26" ht="13.5" customHeight="1"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row>
    <row r="156" spans="1:26" ht="13.5" customHeight="1"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row>
    <row r="157" spans="1:26" ht="13.5" customHeight="1"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row>
    <row r="158" spans="1:26" ht="13.5" customHeight="1"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row>
    <row r="159" spans="1:26" ht="13.5" customHeight="1"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row>
    <row r="160" spans="1:26" ht="13.5" customHeight="1"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row>
    <row r="161" spans="1:26" ht="13.5" customHeight="1"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row>
    <row r="162" spans="1:26" ht="13.5" customHeight="1"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row>
    <row r="163" spans="1:26" ht="13.5" customHeight="1"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row>
    <row r="164" spans="1:26" ht="13.5" customHeight="1"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row>
    <row r="165" spans="1:26" ht="13.5" customHeight="1"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row>
    <row r="166" spans="1:26" ht="13.5" customHeight="1"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row>
    <row r="167" spans="1:26" ht="13.5" customHeight="1"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row>
    <row r="168" spans="1:26" ht="13.5" customHeight="1"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3.5" customHeight="1"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13.5" customHeight="1"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3.5" customHeight="1"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row>
    <row r="172" spans="1:26" ht="13.5" customHeight="1"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13.5" customHeight="1"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row>
    <row r="174" spans="1:26" ht="13.5" customHeight="1"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row>
    <row r="175" spans="1:26" ht="13.5" customHeight="1"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3.5" customHeight="1"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row>
    <row r="177" spans="1:26" ht="13.5" customHeight="1"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row>
    <row r="178" spans="1:26" ht="13.5" customHeight="1"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row>
    <row r="179" spans="1:26" ht="13.5" customHeight="1"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row>
    <row r="180" spans="1:26" ht="13.5" customHeight="1"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row>
    <row r="181" spans="1:26" ht="13.5" customHeight="1"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row>
    <row r="182" spans="1:26" ht="13.5" customHeight="1"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row>
    <row r="183" spans="1:26" ht="13.5" customHeight="1"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row>
    <row r="184" spans="1:26" ht="13.5" customHeight="1"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row>
    <row r="185" spans="1:26" ht="13.5" customHeight="1"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row>
    <row r="186" spans="1:26" ht="13.5" customHeight="1"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row>
    <row r="187" spans="1:26" ht="13.5" customHeight="1"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row>
    <row r="188" spans="1:26" ht="13.5" customHeight="1"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row>
    <row r="189" spans="1:26" ht="13.5" customHeight="1"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row>
    <row r="190" spans="1:26" ht="13.5" customHeight="1"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row>
    <row r="191" spans="1:26" ht="13.5" customHeight="1" x14ac:dyDescent="0.3">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row>
    <row r="192" spans="1:26" ht="13.5" customHeight="1" x14ac:dyDescent="0.3">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3.5" customHeight="1" x14ac:dyDescent="0.3">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3.5" customHeight="1" x14ac:dyDescent="0.3">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row>
    <row r="195" spans="1:26" ht="13.5" customHeight="1" x14ac:dyDescent="0.3">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row>
    <row r="196" spans="1:26" ht="13.5" customHeight="1" x14ac:dyDescent="0.3">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row>
    <row r="197" spans="1:26" ht="13.5" customHeight="1" x14ac:dyDescent="0.3">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row>
    <row r="198" spans="1:26" ht="13.5" customHeight="1" x14ac:dyDescent="0.3">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row>
    <row r="199" spans="1:26" ht="13.5" customHeight="1" x14ac:dyDescent="0.3">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row>
    <row r="200" spans="1:26" ht="13.5" customHeight="1" x14ac:dyDescent="0.3">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row>
    <row r="201" spans="1:26" ht="13.5" customHeight="1" x14ac:dyDescent="0.3">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row>
    <row r="202" spans="1:26" ht="13.5" customHeight="1" x14ac:dyDescent="0.3">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row>
    <row r="203" spans="1:26" ht="13.5" customHeight="1" x14ac:dyDescent="0.3">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row>
    <row r="204" spans="1:26" ht="13.5" customHeight="1" x14ac:dyDescent="0.3">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row>
    <row r="205" spans="1:26" ht="13.5" customHeight="1" x14ac:dyDescent="0.3">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row>
    <row r="206" spans="1:26" ht="13.5" customHeight="1" x14ac:dyDescent="0.3">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row>
    <row r="207" spans="1:26" ht="13.5" customHeight="1" x14ac:dyDescent="0.3">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row>
    <row r="208" spans="1:26" ht="13.5" customHeight="1" x14ac:dyDescent="0.3">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row>
    <row r="209" spans="1:26" ht="13.5" customHeight="1" x14ac:dyDescent="0.3">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row>
    <row r="210" spans="1:26" ht="13.5" customHeight="1" x14ac:dyDescent="0.3">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row r="211" spans="1:26" ht="13.5" customHeight="1" x14ac:dyDescent="0.3">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row>
    <row r="212" spans="1:26" ht="13.5" customHeight="1" x14ac:dyDescent="0.3">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row>
    <row r="213" spans="1:26" ht="13.5" customHeight="1" x14ac:dyDescent="0.3">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row>
    <row r="214" spans="1:26" ht="13.5" customHeight="1" x14ac:dyDescent="0.3">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row>
    <row r="215" spans="1:26" ht="13.5" customHeight="1" x14ac:dyDescent="0.3">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row>
    <row r="216" spans="1:26" ht="13.5" customHeight="1" x14ac:dyDescent="0.3">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row>
    <row r="217" spans="1:26" ht="13.5" customHeight="1" x14ac:dyDescent="0.3">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row>
    <row r="218" spans="1:26" ht="13.5" customHeight="1" x14ac:dyDescent="0.3">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row>
    <row r="219" spans="1:26" ht="13.5" customHeight="1" x14ac:dyDescent="0.3">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row>
    <row r="220" spans="1:26" ht="13.5" customHeight="1" x14ac:dyDescent="0.3">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row>
    <row r="221" spans="1:26" ht="13.5" customHeight="1" x14ac:dyDescent="0.3">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row>
    <row r="222" spans="1:26" ht="13.5" customHeight="1" x14ac:dyDescent="0.3">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row>
    <row r="223" spans="1:26" ht="13.5" customHeight="1" x14ac:dyDescent="0.3">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row>
    <row r="224" spans="1:26" ht="13.5" customHeight="1" x14ac:dyDescent="0.3">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row>
    <row r="225" spans="1:26" ht="13.5" customHeight="1" x14ac:dyDescent="0.3">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row>
    <row r="226" spans="1:26" ht="13.5" customHeight="1" x14ac:dyDescent="0.3">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row>
    <row r="227" spans="1:26" ht="13.5" customHeight="1" x14ac:dyDescent="0.3">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row>
    <row r="228" spans="1:26" ht="13.5" customHeight="1" x14ac:dyDescent="0.3">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row>
    <row r="229" spans="1:26" ht="13.5" customHeight="1" x14ac:dyDescent="0.3">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row>
    <row r="230" spans="1:26" ht="13.5" customHeight="1" x14ac:dyDescent="0.3">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row>
    <row r="231" spans="1:26" ht="13.5" customHeight="1" x14ac:dyDescent="0.3">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row>
    <row r="232" spans="1:26" ht="13.5" customHeight="1" x14ac:dyDescent="0.3">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row>
    <row r="233" spans="1:26" ht="13.5" customHeight="1" x14ac:dyDescent="0.3">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row>
    <row r="234" spans="1:26" ht="13.5" customHeight="1" x14ac:dyDescent="0.3">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row>
    <row r="235" spans="1:26" ht="13.5" customHeight="1" x14ac:dyDescent="0.3">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row>
    <row r="236" spans="1:26" ht="13.5" customHeight="1" x14ac:dyDescent="0.3">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row>
    <row r="237" spans="1:26" ht="13.5" customHeight="1" x14ac:dyDescent="0.3">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row>
    <row r="238" spans="1:26" ht="13.5" customHeight="1" x14ac:dyDescent="0.3">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row>
    <row r="239" spans="1:26" ht="13.5" customHeight="1" x14ac:dyDescent="0.3">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row>
    <row r="240" spans="1:26" ht="13.5" customHeight="1" x14ac:dyDescent="0.3">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row>
    <row r="241" spans="1:26" ht="13.5" customHeight="1" x14ac:dyDescent="0.3">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row>
    <row r="242" spans="1:26" ht="13.5" customHeight="1" x14ac:dyDescent="0.3">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row>
    <row r="243" spans="1:26" ht="13.5" customHeight="1" x14ac:dyDescent="0.3">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row>
    <row r="244" spans="1:26" ht="13.5" customHeight="1" x14ac:dyDescent="0.3">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row>
    <row r="245" spans="1:26" ht="13.5" customHeight="1" x14ac:dyDescent="0.3">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row>
    <row r="246" spans="1:26" ht="13.5" customHeight="1" x14ac:dyDescent="0.3">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row>
    <row r="247" spans="1:26" ht="13.5" customHeight="1" x14ac:dyDescent="0.3">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row>
    <row r="248" spans="1:26" ht="13.5" customHeight="1" x14ac:dyDescent="0.3">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row>
    <row r="249" spans="1:26" ht="13.5" customHeight="1" x14ac:dyDescent="0.3">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row>
    <row r="250" spans="1:26" ht="13.5" customHeight="1" x14ac:dyDescent="0.3">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row>
    <row r="251" spans="1:26" ht="13.5" customHeight="1" x14ac:dyDescent="0.3">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row>
    <row r="252" spans="1:26" ht="13.5" customHeight="1" x14ac:dyDescent="0.3">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row>
    <row r="253" spans="1:26" ht="13.5" customHeight="1" x14ac:dyDescent="0.3">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row>
    <row r="254" spans="1:26" ht="13.5" customHeight="1" x14ac:dyDescent="0.3">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row>
    <row r="255" spans="1:26" ht="13.5" customHeight="1" x14ac:dyDescent="0.3">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row>
    <row r="256" spans="1:26" ht="13.5" customHeight="1" x14ac:dyDescent="0.3">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row>
    <row r="257" spans="1:26" ht="13.5" customHeight="1" x14ac:dyDescent="0.3">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row>
    <row r="258" spans="1:26" ht="13.5" customHeight="1" x14ac:dyDescent="0.3">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row>
    <row r="259" spans="1:26" ht="13.5" customHeight="1" x14ac:dyDescent="0.3">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row>
    <row r="260" spans="1:26" ht="13.5" customHeight="1" x14ac:dyDescent="0.3">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row>
    <row r="261" spans="1:26" ht="13.5" customHeight="1" x14ac:dyDescent="0.3">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row>
    <row r="262" spans="1:26" ht="13.5" customHeight="1" x14ac:dyDescent="0.3">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row>
    <row r="263" spans="1:26" ht="13.5" customHeight="1" x14ac:dyDescent="0.3">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row>
    <row r="264" spans="1:26" ht="13.5" customHeight="1" x14ac:dyDescent="0.3">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row>
    <row r="265" spans="1:26" ht="13.5" customHeight="1" x14ac:dyDescent="0.3">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row>
    <row r="266" spans="1:26" ht="13.5" customHeight="1" x14ac:dyDescent="0.3">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row>
    <row r="267" spans="1:26" ht="13.5" customHeight="1" x14ac:dyDescent="0.3">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row>
    <row r="268" spans="1:26" ht="13.5" customHeight="1" x14ac:dyDescent="0.3">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row>
    <row r="269" spans="1:26" ht="13.5" customHeight="1" x14ac:dyDescent="0.3">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row>
    <row r="270" spans="1:26" ht="13.5" customHeight="1" x14ac:dyDescent="0.3">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row>
    <row r="271" spans="1:26" ht="13.5" customHeight="1" x14ac:dyDescent="0.3">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row>
    <row r="272" spans="1:26" ht="13.5" customHeight="1" x14ac:dyDescent="0.3">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row>
    <row r="273" spans="1:26" ht="13.5" customHeight="1" x14ac:dyDescent="0.3">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row>
    <row r="274" spans="1:26" ht="13.5" customHeight="1" x14ac:dyDescent="0.3">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row>
    <row r="275" spans="1:26" ht="13.5" customHeight="1" x14ac:dyDescent="0.3">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row>
    <row r="276" spans="1:26" ht="13.5" customHeight="1" x14ac:dyDescent="0.3">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row>
    <row r="277" spans="1:26" ht="13.5" customHeight="1" x14ac:dyDescent="0.3">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row>
    <row r="278" spans="1:26" ht="13.5" customHeight="1" x14ac:dyDescent="0.3">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row>
    <row r="279" spans="1:26" ht="13.5" customHeight="1" x14ac:dyDescent="0.3">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row>
    <row r="280" spans="1:26" ht="13.5" customHeight="1" x14ac:dyDescent="0.3">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row>
    <row r="281" spans="1:26" ht="13.5" customHeight="1" x14ac:dyDescent="0.3">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row>
    <row r="282" spans="1:26" ht="13.5" customHeight="1" x14ac:dyDescent="0.3">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row>
    <row r="283" spans="1:26" ht="13.5" customHeight="1" x14ac:dyDescent="0.3">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row>
    <row r="284" spans="1:26" ht="13.5" customHeight="1" x14ac:dyDescent="0.3">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row>
    <row r="285" spans="1:26" ht="13.5" customHeight="1" x14ac:dyDescent="0.3">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row>
    <row r="286" spans="1:26" ht="13.5" customHeight="1" x14ac:dyDescent="0.3">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row>
    <row r="287" spans="1:26" ht="13.5" customHeight="1" x14ac:dyDescent="0.3">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row>
    <row r="288" spans="1:26" ht="13.5" customHeight="1" x14ac:dyDescent="0.3">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row>
    <row r="289" spans="1:26" ht="13.5" customHeight="1" x14ac:dyDescent="0.3">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row>
    <row r="290" spans="1:26" ht="13.5" customHeight="1" x14ac:dyDescent="0.3">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row>
    <row r="291" spans="1:26" ht="13.5" customHeight="1" x14ac:dyDescent="0.3">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row>
    <row r="292" spans="1:26" ht="13.5" customHeight="1" x14ac:dyDescent="0.3">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row>
    <row r="293" spans="1:26" ht="13.5" customHeight="1" x14ac:dyDescent="0.3">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row>
    <row r="294" spans="1:26" ht="13.5" customHeight="1" x14ac:dyDescent="0.3">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row>
    <row r="295" spans="1:26" ht="13.5" customHeight="1" x14ac:dyDescent="0.3">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row>
    <row r="296" spans="1:26" ht="13.5" customHeight="1" x14ac:dyDescent="0.3">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row>
    <row r="297" spans="1:26" ht="13.5" customHeight="1" x14ac:dyDescent="0.3">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row>
    <row r="298" spans="1:26" ht="13.5" customHeight="1" x14ac:dyDescent="0.3">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row>
    <row r="299" spans="1:26" ht="13.5" customHeight="1" x14ac:dyDescent="0.3">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row>
    <row r="300" spans="1:26" ht="13.5" customHeight="1" x14ac:dyDescent="0.3">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row>
    <row r="301" spans="1:26" ht="13.5" customHeight="1" x14ac:dyDescent="0.3">
      <c r="A301" s="84"/>
      <c r="B301" s="84"/>
      <c r="C301" s="84"/>
      <c r="D301" s="84"/>
      <c r="E301" s="84"/>
      <c r="F301" s="84"/>
      <c r="G301" s="84"/>
      <c r="H301" s="84"/>
      <c r="I301" s="84"/>
      <c r="J301" s="84"/>
      <c r="K301" s="84"/>
      <c r="L301" s="84"/>
      <c r="M301" s="84"/>
      <c r="N301" s="84"/>
      <c r="O301" s="84"/>
      <c r="P301" s="84"/>
      <c r="Q301" s="84"/>
      <c r="R301" s="84"/>
      <c r="S301" s="84"/>
      <c r="T301" s="84"/>
      <c r="U301" s="84"/>
      <c r="V301" s="84"/>
      <c r="W301" s="84"/>
      <c r="X301" s="84"/>
      <c r="Y301" s="84"/>
      <c r="Z301" s="84"/>
    </row>
    <row r="302" spans="1:26" ht="13.5" customHeight="1" x14ac:dyDescent="0.3">
      <c r="A302" s="84"/>
      <c r="B302" s="84"/>
      <c r="C302" s="84"/>
      <c r="D302" s="84"/>
      <c r="E302" s="84"/>
      <c r="F302" s="84"/>
      <c r="G302" s="84"/>
      <c r="H302" s="84"/>
      <c r="I302" s="84"/>
      <c r="J302" s="84"/>
      <c r="K302" s="84"/>
      <c r="L302" s="84"/>
      <c r="M302" s="84"/>
      <c r="N302" s="84"/>
      <c r="O302" s="84"/>
      <c r="P302" s="84"/>
      <c r="Q302" s="84"/>
      <c r="R302" s="84"/>
      <c r="S302" s="84"/>
      <c r="T302" s="84"/>
      <c r="U302" s="84"/>
      <c r="V302" s="84"/>
      <c r="W302" s="84"/>
      <c r="X302" s="84"/>
      <c r="Y302" s="84"/>
      <c r="Z302" s="84"/>
    </row>
    <row r="303" spans="1:26" ht="13.5" customHeight="1" x14ac:dyDescent="0.3">
      <c r="A303" s="84"/>
      <c r="B303" s="84"/>
      <c r="C303" s="84"/>
      <c r="D303" s="84"/>
      <c r="E303" s="84"/>
      <c r="F303" s="84"/>
      <c r="G303" s="84"/>
      <c r="H303" s="84"/>
      <c r="I303" s="84"/>
      <c r="J303" s="84"/>
      <c r="K303" s="84"/>
      <c r="L303" s="84"/>
      <c r="M303" s="84"/>
      <c r="N303" s="84"/>
      <c r="O303" s="84"/>
      <c r="P303" s="84"/>
      <c r="Q303" s="84"/>
      <c r="R303" s="84"/>
      <c r="S303" s="84"/>
      <c r="T303" s="84"/>
      <c r="U303" s="84"/>
      <c r="V303" s="84"/>
      <c r="W303" s="84"/>
      <c r="X303" s="84"/>
      <c r="Y303" s="84"/>
      <c r="Z303" s="84"/>
    </row>
    <row r="304" spans="1:26" ht="13.5" customHeight="1" x14ac:dyDescent="0.3">
      <c r="A304" s="84"/>
      <c r="B304" s="84"/>
      <c r="C304" s="84"/>
      <c r="D304" s="84"/>
      <c r="E304" s="84"/>
      <c r="F304" s="84"/>
      <c r="G304" s="84"/>
      <c r="H304" s="84"/>
      <c r="I304" s="84"/>
      <c r="J304" s="84"/>
      <c r="K304" s="84"/>
      <c r="L304" s="84"/>
      <c r="M304" s="84"/>
      <c r="N304" s="84"/>
      <c r="O304" s="84"/>
      <c r="P304" s="84"/>
      <c r="Q304" s="84"/>
      <c r="R304" s="84"/>
      <c r="S304" s="84"/>
      <c r="T304" s="84"/>
      <c r="U304" s="84"/>
      <c r="V304" s="84"/>
      <c r="W304" s="84"/>
      <c r="X304" s="84"/>
      <c r="Y304" s="84"/>
      <c r="Z304" s="84"/>
    </row>
    <row r="305" spans="1:26" ht="13.5" customHeight="1" x14ac:dyDescent="0.3">
      <c r="A305" s="84"/>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row>
    <row r="306" spans="1:26" ht="13.5" customHeight="1" x14ac:dyDescent="0.3">
      <c r="A306" s="84"/>
      <c r="B306" s="84"/>
      <c r="C306" s="84"/>
      <c r="D306" s="84"/>
      <c r="E306" s="84"/>
      <c r="F306" s="84"/>
      <c r="G306" s="84"/>
      <c r="H306" s="84"/>
      <c r="I306" s="84"/>
      <c r="J306" s="84"/>
      <c r="K306" s="84"/>
      <c r="L306" s="84"/>
      <c r="M306" s="84"/>
      <c r="N306" s="84"/>
      <c r="O306" s="84"/>
      <c r="P306" s="84"/>
      <c r="Q306" s="84"/>
      <c r="R306" s="84"/>
      <c r="S306" s="84"/>
      <c r="T306" s="84"/>
      <c r="U306" s="84"/>
      <c r="V306" s="84"/>
      <c r="W306" s="84"/>
      <c r="X306" s="84"/>
      <c r="Y306" s="84"/>
      <c r="Z306" s="84"/>
    </row>
    <row r="307" spans="1:26" ht="13.5" customHeight="1" x14ac:dyDescent="0.3">
      <c r="A307" s="84"/>
      <c r="B307" s="84"/>
      <c r="C307" s="84"/>
      <c r="D307" s="84"/>
      <c r="E307" s="84"/>
      <c r="F307" s="84"/>
      <c r="G307" s="84"/>
      <c r="H307" s="84"/>
      <c r="I307" s="84"/>
      <c r="J307" s="84"/>
      <c r="K307" s="84"/>
      <c r="L307" s="84"/>
      <c r="M307" s="84"/>
      <c r="N307" s="84"/>
      <c r="O307" s="84"/>
      <c r="P307" s="84"/>
      <c r="Q307" s="84"/>
      <c r="R307" s="84"/>
      <c r="S307" s="84"/>
      <c r="T307" s="84"/>
      <c r="U307" s="84"/>
      <c r="V307" s="84"/>
      <c r="W307" s="84"/>
      <c r="X307" s="84"/>
      <c r="Y307" s="84"/>
      <c r="Z307" s="84"/>
    </row>
    <row r="308" spans="1:26" ht="13.5" customHeight="1" x14ac:dyDescent="0.3">
      <c r="A308" s="84"/>
      <c r="B308" s="84"/>
      <c r="C308" s="84"/>
      <c r="D308" s="84"/>
      <c r="E308" s="84"/>
      <c r="F308" s="84"/>
      <c r="G308" s="84"/>
      <c r="H308" s="84"/>
      <c r="I308" s="84"/>
      <c r="J308" s="84"/>
      <c r="K308" s="84"/>
      <c r="L308" s="84"/>
      <c r="M308" s="84"/>
      <c r="N308" s="84"/>
      <c r="O308" s="84"/>
      <c r="P308" s="84"/>
      <c r="Q308" s="84"/>
      <c r="R308" s="84"/>
      <c r="S308" s="84"/>
      <c r="T308" s="84"/>
      <c r="U308" s="84"/>
      <c r="V308" s="84"/>
      <c r="W308" s="84"/>
      <c r="X308" s="84"/>
      <c r="Y308" s="84"/>
      <c r="Z308" s="84"/>
    </row>
    <row r="309" spans="1:26" ht="13.5" customHeight="1" x14ac:dyDescent="0.3">
      <c r="A309" s="84"/>
      <c r="B309" s="84"/>
      <c r="C309" s="84"/>
      <c r="D309" s="84"/>
      <c r="E309" s="84"/>
      <c r="F309" s="84"/>
      <c r="G309" s="84"/>
      <c r="H309" s="84"/>
      <c r="I309" s="84"/>
      <c r="J309" s="84"/>
      <c r="K309" s="84"/>
      <c r="L309" s="84"/>
      <c r="M309" s="84"/>
      <c r="N309" s="84"/>
      <c r="O309" s="84"/>
      <c r="P309" s="84"/>
      <c r="Q309" s="84"/>
      <c r="R309" s="84"/>
      <c r="S309" s="84"/>
      <c r="T309" s="84"/>
      <c r="U309" s="84"/>
      <c r="V309" s="84"/>
      <c r="W309" s="84"/>
      <c r="X309" s="84"/>
      <c r="Y309" s="84"/>
      <c r="Z309" s="84"/>
    </row>
    <row r="310" spans="1:26" ht="13.5" customHeight="1" x14ac:dyDescent="0.3">
      <c r="A310" s="84"/>
      <c r="B310" s="84"/>
      <c r="C310" s="84"/>
      <c r="D310" s="84"/>
      <c r="E310" s="84"/>
      <c r="F310" s="84"/>
      <c r="G310" s="84"/>
      <c r="H310" s="84"/>
      <c r="I310" s="84"/>
      <c r="J310" s="84"/>
      <c r="K310" s="84"/>
      <c r="L310" s="84"/>
      <c r="M310" s="84"/>
      <c r="N310" s="84"/>
      <c r="O310" s="84"/>
      <c r="P310" s="84"/>
      <c r="Q310" s="84"/>
      <c r="R310" s="84"/>
      <c r="S310" s="84"/>
      <c r="T310" s="84"/>
      <c r="U310" s="84"/>
      <c r="V310" s="84"/>
      <c r="W310" s="84"/>
      <c r="X310" s="84"/>
      <c r="Y310" s="84"/>
      <c r="Z310" s="84"/>
    </row>
    <row r="311" spans="1:26" ht="13.5" customHeight="1" x14ac:dyDescent="0.3">
      <c r="A311" s="84"/>
      <c r="B311" s="84"/>
      <c r="C311" s="84"/>
      <c r="D311" s="84"/>
      <c r="E311" s="84"/>
      <c r="F311" s="84"/>
      <c r="G311" s="84"/>
      <c r="H311" s="84"/>
      <c r="I311" s="84"/>
      <c r="J311" s="84"/>
      <c r="K311" s="84"/>
      <c r="L311" s="84"/>
      <c r="M311" s="84"/>
      <c r="N311" s="84"/>
      <c r="O311" s="84"/>
      <c r="P311" s="84"/>
      <c r="Q311" s="84"/>
      <c r="R311" s="84"/>
      <c r="S311" s="84"/>
      <c r="T311" s="84"/>
      <c r="U311" s="84"/>
      <c r="V311" s="84"/>
      <c r="W311" s="84"/>
      <c r="X311" s="84"/>
      <c r="Y311" s="84"/>
      <c r="Z311" s="84"/>
    </row>
    <row r="312" spans="1:26" ht="13.5" customHeight="1" x14ac:dyDescent="0.3">
      <c r="A312" s="84"/>
      <c r="B312" s="84"/>
      <c r="C312" s="84"/>
      <c r="D312" s="84"/>
      <c r="E312" s="84"/>
      <c r="F312" s="84"/>
      <c r="G312" s="84"/>
      <c r="H312" s="84"/>
      <c r="I312" s="84"/>
      <c r="J312" s="84"/>
      <c r="K312" s="84"/>
      <c r="L312" s="84"/>
      <c r="M312" s="84"/>
      <c r="N312" s="84"/>
      <c r="O312" s="84"/>
      <c r="P312" s="84"/>
      <c r="Q312" s="84"/>
      <c r="R312" s="84"/>
      <c r="S312" s="84"/>
      <c r="T312" s="84"/>
      <c r="U312" s="84"/>
      <c r="V312" s="84"/>
      <c r="W312" s="84"/>
      <c r="X312" s="84"/>
      <c r="Y312" s="84"/>
      <c r="Z312" s="84"/>
    </row>
    <row r="313" spans="1:26" ht="13.5" customHeight="1" x14ac:dyDescent="0.3">
      <c r="A313" s="84"/>
      <c r="B313" s="84"/>
      <c r="C313" s="84"/>
      <c r="D313" s="84"/>
      <c r="E313" s="84"/>
      <c r="F313" s="84"/>
      <c r="G313" s="84"/>
      <c r="H313" s="84"/>
      <c r="I313" s="84"/>
      <c r="J313" s="84"/>
      <c r="K313" s="84"/>
      <c r="L313" s="84"/>
      <c r="M313" s="84"/>
      <c r="N313" s="84"/>
      <c r="O313" s="84"/>
      <c r="P313" s="84"/>
      <c r="Q313" s="84"/>
      <c r="R313" s="84"/>
      <c r="S313" s="84"/>
      <c r="T313" s="84"/>
      <c r="U313" s="84"/>
      <c r="V313" s="84"/>
      <c r="W313" s="84"/>
      <c r="X313" s="84"/>
      <c r="Y313" s="84"/>
      <c r="Z313" s="84"/>
    </row>
    <row r="314" spans="1:26" ht="13.5" customHeight="1" x14ac:dyDescent="0.3">
      <c r="A314" s="84"/>
      <c r="B314" s="84"/>
      <c r="C314" s="84"/>
      <c r="D314" s="84"/>
      <c r="E314" s="84"/>
      <c r="F314" s="84"/>
      <c r="G314" s="84"/>
      <c r="H314" s="84"/>
      <c r="I314" s="84"/>
      <c r="J314" s="84"/>
      <c r="K314" s="84"/>
      <c r="L314" s="84"/>
      <c r="M314" s="84"/>
      <c r="N314" s="84"/>
      <c r="O314" s="84"/>
      <c r="P314" s="84"/>
      <c r="Q314" s="84"/>
      <c r="R314" s="84"/>
      <c r="S314" s="84"/>
      <c r="T314" s="84"/>
      <c r="U314" s="84"/>
      <c r="V314" s="84"/>
      <c r="W314" s="84"/>
      <c r="X314" s="84"/>
      <c r="Y314" s="84"/>
      <c r="Z314" s="84"/>
    </row>
    <row r="315" spans="1:26" ht="13.5" customHeight="1" x14ac:dyDescent="0.3">
      <c r="A315" s="84"/>
      <c r="B315" s="84"/>
      <c r="C315" s="84"/>
      <c r="D315" s="84"/>
      <c r="E315" s="84"/>
      <c r="F315" s="84"/>
      <c r="G315" s="84"/>
      <c r="H315" s="84"/>
      <c r="I315" s="84"/>
      <c r="J315" s="84"/>
      <c r="K315" s="84"/>
      <c r="L315" s="84"/>
      <c r="M315" s="84"/>
      <c r="N315" s="84"/>
      <c r="O315" s="84"/>
      <c r="P315" s="84"/>
      <c r="Q315" s="84"/>
      <c r="R315" s="84"/>
      <c r="S315" s="84"/>
      <c r="T315" s="84"/>
      <c r="U315" s="84"/>
      <c r="V315" s="84"/>
      <c r="W315" s="84"/>
      <c r="X315" s="84"/>
      <c r="Y315" s="84"/>
      <c r="Z315" s="84"/>
    </row>
    <row r="316" spans="1:26" ht="13.5" customHeight="1" x14ac:dyDescent="0.3">
      <c r="A316" s="84"/>
      <c r="B316" s="84"/>
      <c r="C316" s="84"/>
      <c r="D316" s="84"/>
      <c r="E316" s="84"/>
      <c r="F316" s="84"/>
      <c r="G316" s="84"/>
      <c r="H316" s="84"/>
      <c r="I316" s="84"/>
      <c r="J316" s="84"/>
      <c r="K316" s="84"/>
      <c r="L316" s="84"/>
      <c r="M316" s="84"/>
      <c r="N316" s="84"/>
      <c r="O316" s="84"/>
      <c r="P316" s="84"/>
      <c r="Q316" s="84"/>
      <c r="R316" s="84"/>
      <c r="S316" s="84"/>
      <c r="T316" s="84"/>
      <c r="U316" s="84"/>
      <c r="V316" s="84"/>
      <c r="W316" s="84"/>
      <c r="X316" s="84"/>
      <c r="Y316" s="84"/>
      <c r="Z316" s="84"/>
    </row>
    <row r="317" spans="1:26" ht="13.5" customHeight="1" x14ac:dyDescent="0.3">
      <c r="A317" s="84"/>
      <c r="B317" s="84"/>
      <c r="C317" s="84"/>
      <c r="D317" s="84"/>
      <c r="E317" s="84"/>
      <c r="F317" s="84"/>
      <c r="G317" s="84"/>
      <c r="H317" s="84"/>
      <c r="I317" s="84"/>
      <c r="J317" s="84"/>
      <c r="K317" s="84"/>
      <c r="L317" s="84"/>
      <c r="M317" s="84"/>
      <c r="N317" s="84"/>
      <c r="O317" s="84"/>
      <c r="P317" s="84"/>
      <c r="Q317" s="84"/>
      <c r="R317" s="84"/>
      <c r="S317" s="84"/>
      <c r="T317" s="84"/>
      <c r="U317" s="84"/>
      <c r="V317" s="84"/>
      <c r="W317" s="84"/>
      <c r="X317" s="84"/>
      <c r="Y317" s="84"/>
      <c r="Z317" s="84"/>
    </row>
    <row r="318" spans="1:26" ht="13.5" customHeight="1" x14ac:dyDescent="0.3">
      <c r="A318" s="84"/>
      <c r="B318" s="84"/>
      <c r="C318" s="84"/>
      <c r="D318" s="84"/>
      <c r="E318" s="84"/>
      <c r="F318" s="84"/>
      <c r="G318" s="84"/>
      <c r="H318" s="84"/>
      <c r="I318" s="84"/>
      <c r="J318" s="84"/>
      <c r="K318" s="84"/>
      <c r="L318" s="84"/>
      <c r="M318" s="84"/>
      <c r="N318" s="84"/>
      <c r="O318" s="84"/>
      <c r="P318" s="84"/>
      <c r="Q318" s="84"/>
      <c r="R318" s="84"/>
      <c r="S318" s="84"/>
      <c r="T318" s="84"/>
      <c r="U318" s="84"/>
      <c r="V318" s="84"/>
      <c r="W318" s="84"/>
      <c r="X318" s="84"/>
      <c r="Y318" s="84"/>
      <c r="Z318" s="84"/>
    </row>
    <row r="319" spans="1:26" ht="13.5" customHeight="1" x14ac:dyDescent="0.3">
      <c r="A319" s="84"/>
      <c r="B319" s="84"/>
      <c r="C319" s="84"/>
      <c r="D319" s="84"/>
      <c r="E319" s="84"/>
      <c r="F319" s="84"/>
      <c r="G319" s="84"/>
      <c r="H319" s="84"/>
      <c r="I319" s="84"/>
      <c r="J319" s="84"/>
      <c r="K319" s="84"/>
      <c r="L319" s="84"/>
      <c r="M319" s="84"/>
      <c r="N319" s="84"/>
      <c r="O319" s="84"/>
      <c r="P319" s="84"/>
      <c r="Q319" s="84"/>
      <c r="R319" s="84"/>
      <c r="S319" s="84"/>
      <c r="T319" s="84"/>
      <c r="U319" s="84"/>
      <c r="V319" s="84"/>
      <c r="W319" s="84"/>
      <c r="X319" s="84"/>
      <c r="Y319" s="84"/>
      <c r="Z319" s="84"/>
    </row>
    <row r="320" spans="1:26" ht="13.5" customHeight="1" x14ac:dyDescent="0.3">
      <c r="A320" s="84"/>
      <c r="B320" s="84"/>
      <c r="C320" s="84"/>
      <c r="D320" s="84"/>
      <c r="E320" s="84"/>
      <c r="F320" s="84"/>
      <c r="G320" s="84"/>
      <c r="H320" s="84"/>
      <c r="I320" s="84"/>
      <c r="J320" s="84"/>
      <c r="K320" s="84"/>
      <c r="L320" s="84"/>
      <c r="M320" s="84"/>
      <c r="N320" s="84"/>
      <c r="O320" s="84"/>
      <c r="P320" s="84"/>
      <c r="Q320" s="84"/>
      <c r="R320" s="84"/>
      <c r="S320" s="84"/>
      <c r="T320" s="84"/>
      <c r="U320" s="84"/>
      <c r="V320" s="84"/>
      <c r="W320" s="84"/>
      <c r="X320" s="84"/>
      <c r="Y320" s="84"/>
      <c r="Z320" s="84"/>
    </row>
    <row r="321" spans="1:26" ht="13.5" customHeight="1" x14ac:dyDescent="0.3">
      <c r="A321" s="84"/>
      <c r="B321" s="84"/>
      <c r="C321" s="84"/>
      <c r="D321" s="84"/>
      <c r="E321" s="84"/>
      <c r="F321" s="84"/>
      <c r="G321" s="84"/>
      <c r="H321" s="84"/>
      <c r="I321" s="84"/>
      <c r="J321" s="84"/>
      <c r="K321" s="84"/>
      <c r="L321" s="84"/>
      <c r="M321" s="84"/>
      <c r="N321" s="84"/>
      <c r="O321" s="84"/>
      <c r="P321" s="84"/>
      <c r="Q321" s="84"/>
      <c r="R321" s="84"/>
      <c r="S321" s="84"/>
      <c r="T321" s="84"/>
      <c r="U321" s="84"/>
      <c r="V321" s="84"/>
      <c r="W321" s="84"/>
      <c r="X321" s="84"/>
      <c r="Y321" s="84"/>
      <c r="Z321" s="84"/>
    </row>
    <row r="322" spans="1:26" ht="13.5" customHeight="1" x14ac:dyDescent="0.3">
      <c r="A322" s="84"/>
      <c r="B322" s="84"/>
      <c r="C322" s="84"/>
      <c r="D322" s="84"/>
      <c r="E322" s="84"/>
      <c r="F322" s="84"/>
      <c r="G322" s="84"/>
      <c r="H322" s="84"/>
      <c r="I322" s="84"/>
      <c r="J322" s="84"/>
      <c r="K322" s="84"/>
      <c r="L322" s="84"/>
      <c r="M322" s="84"/>
      <c r="N322" s="84"/>
      <c r="O322" s="84"/>
      <c r="P322" s="84"/>
      <c r="Q322" s="84"/>
      <c r="R322" s="84"/>
      <c r="S322" s="84"/>
      <c r="T322" s="84"/>
      <c r="U322" s="84"/>
      <c r="V322" s="84"/>
      <c r="W322" s="84"/>
      <c r="X322" s="84"/>
      <c r="Y322" s="84"/>
      <c r="Z322" s="84"/>
    </row>
    <row r="323" spans="1:26" ht="13.5" customHeight="1" x14ac:dyDescent="0.3">
      <c r="A323" s="84"/>
      <c r="B323" s="84"/>
      <c r="C323" s="84"/>
      <c r="D323" s="84"/>
      <c r="E323" s="84"/>
      <c r="F323" s="84"/>
      <c r="G323" s="84"/>
      <c r="H323" s="84"/>
      <c r="I323" s="84"/>
      <c r="J323" s="84"/>
      <c r="K323" s="84"/>
      <c r="L323" s="84"/>
      <c r="M323" s="84"/>
      <c r="N323" s="84"/>
      <c r="O323" s="84"/>
      <c r="P323" s="84"/>
      <c r="Q323" s="84"/>
      <c r="R323" s="84"/>
      <c r="S323" s="84"/>
      <c r="T323" s="84"/>
      <c r="U323" s="84"/>
      <c r="V323" s="84"/>
      <c r="W323" s="84"/>
      <c r="X323" s="84"/>
      <c r="Y323" s="84"/>
      <c r="Z323" s="84"/>
    </row>
    <row r="324" spans="1:26" ht="13.5" customHeight="1" x14ac:dyDescent="0.3">
      <c r="A324" s="84"/>
      <c r="B324" s="84"/>
      <c r="C324" s="84"/>
      <c r="D324" s="84"/>
      <c r="E324" s="84"/>
      <c r="F324" s="84"/>
      <c r="G324" s="84"/>
      <c r="H324" s="84"/>
      <c r="I324" s="84"/>
      <c r="J324" s="84"/>
      <c r="K324" s="84"/>
      <c r="L324" s="84"/>
      <c r="M324" s="84"/>
      <c r="N324" s="84"/>
      <c r="O324" s="84"/>
      <c r="P324" s="84"/>
      <c r="Q324" s="84"/>
      <c r="R324" s="84"/>
      <c r="S324" s="84"/>
      <c r="T324" s="84"/>
      <c r="U324" s="84"/>
      <c r="V324" s="84"/>
      <c r="W324" s="84"/>
      <c r="X324" s="84"/>
      <c r="Y324" s="84"/>
      <c r="Z324" s="84"/>
    </row>
    <row r="325" spans="1:26" ht="13.5" customHeight="1" x14ac:dyDescent="0.3">
      <c r="A325" s="84"/>
      <c r="B325" s="84"/>
      <c r="C325" s="84"/>
      <c r="D325" s="84"/>
      <c r="E325" s="84"/>
      <c r="F325" s="84"/>
      <c r="G325" s="84"/>
      <c r="H325" s="84"/>
      <c r="I325" s="84"/>
      <c r="J325" s="84"/>
      <c r="K325" s="84"/>
      <c r="L325" s="84"/>
      <c r="M325" s="84"/>
      <c r="N325" s="84"/>
      <c r="O325" s="84"/>
      <c r="P325" s="84"/>
      <c r="Q325" s="84"/>
      <c r="R325" s="84"/>
      <c r="S325" s="84"/>
      <c r="T325" s="84"/>
      <c r="U325" s="84"/>
      <c r="V325" s="84"/>
      <c r="W325" s="84"/>
      <c r="X325" s="84"/>
      <c r="Y325" s="84"/>
      <c r="Z325" s="84"/>
    </row>
    <row r="326" spans="1:26" ht="13.5" customHeight="1" x14ac:dyDescent="0.3">
      <c r="A326" s="84"/>
      <c r="B326" s="84"/>
      <c r="C326" s="84"/>
      <c r="D326" s="84"/>
      <c r="E326" s="84"/>
      <c r="F326" s="84"/>
      <c r="G326" s="84"/>
      <c r="H326" s="84"/>
      <c r="I326" s="84"/>
      <c r="J326" s="84"/>
      <c r="K326" s="84"/>
      <c r="L326" s="84"/>
      <c r="M326" s="84"/>
      <c r="N326" s="84"/>
      <c r="O326" s="84"/>
      <c r="P326" s="84"/>
      <c r="Q326" s="84"/>
      <c r="R326" s="84"/>
      <c r="S326" s="84"/>
      <c r="T326" s="84"/>
      <c r="U326" s="84"/>
      <c r="V326" s="84"/>
      <c r="W326" s="84"/>
      <c r="X326" s="84"/>
      <c r="Y326" s="84"/>
      <c r="Z326" s="84"/>
    </row>
    <row r="327" spans="1:26" ht="13.5" customHeight="1" x14ac:dyDescent="0.3">
      <c r="A327" s="84"/>
      <c r="B327" s="84"/>
      <c r="C327" s="84"/>
      <c r="D327" s="84"/>
      <c r="E327" s="84"/>
      <c r="F327" s="84"/>
      <c r="G327" s="84"/>
      <c r="H327" s="84"/>
      <c r="I327" s="84"/>
      <c r="J327" s="84"/>
      <c r="K327" s="84"/>
      <c r="L327" s="84"/>
      <c r="M327" s="84"/>
      <c r="N327" s="84"/>
      <c r="O327" s="84"/>
      <c r="P327" s="84"/>
      <c r="Q327" s="84"/>
      <c r="R327" s="84"/>
      <c r="S327" s="84"/>
      <c r="T327" s="84"/>
      <c r="U327" s="84"/>
      <c r="V327" s="84"/>
      <c r="W327" s="84"/>
      <c r="X327" s="84"/>
      <c r="Y327" s="84"/>
      <c r="Z327" s="84"/>
    </row>
    <row r="328" spans="1:26" ht="13.5" customHeight="1" x14ac:dyDescent="0.3">
      <c r="A328" s="84"/>
      <c r="B328" s="84"/>
      <c r="C328" s="84"/>
      <c r="D328" s="84"/>
      <c r="E328" s="84"/>
      <c r="F328" s="84"/>
      <c r="G328" s="84"/>
      <c r="H328" s="84"/>
      <c r="I328" s="84"/>
      <c r="J328" s="84"/>
      <c r="K328" s="84"/>
      <c r="L328" s="84"/>
      <c r="M328" s="84"/>
      <c r="N328" s="84"/>
      <c r="O328" s="84"/>
      <c r="P328" s="84"/>
      <c r="Q328" s="84"/>
      <c r="R328" s="84"/>
      <c r="S328" s="84"/>
      <c r="T328" s="84"/>
      <c r="U328" s="84"/>
      <c r="V328" s="84"/>
      <c r="W328" s="84"/>
      <c r="X328" s="84"/>
      <c r="Y328" s="84"/>
      <c r="Z328" s="84"/>
    </row>
    <row r="329" spans="1:26" ht="13.5" customHeight="1" x14ac:dyDescent="0.3">
      <c r="A329" s="84"/>
      <c r="B329" s="84"/>
      <c r="C329" s="84"/>
      <c r="D329" s="84"/>
      <c r="E329" s="84"/>
      <c r="F329" s="84"/>
      <c r="G329" s="84"/>
      <c r="H329" s="84"/>
      <c r="I329" s="84"/>
      <c r="J329" s="84"/>
      <c r="K329" s="84"/>
      <c r="L329" s="84"/>
      <c r="M329" s="84"/>
      <c r="N329" s="84"/>
      <c r="O329" s="84"/>
      <c r="P329" s="84"/>
      <c r="Q329" s="84"/>
      <c r="R329" s="84"/>
      <c r="S329" s="84"/>
      <c r="T329" s="84"/>
      <c r="U329" s="84"/>
      <c r="V329" s="84"/>
      <c r="W329" s="84"/>
      <c r="X329" s="84"/>
      <c r="Y329" s="84"/>
      <c r="Z329" s="84"/>
    </row>
    <row r="330" spans="1:26" ht="13.5" customHeight="1" x14ac:dyDescent="0.3">
      <c r="A330" s="84"/>
      <c r="B330" s="84"/>
      <c r="C330" s="84"/>
      <c r="D330" s="84"/>
      <c r="E330" s="84"/>
      <c r="F330" s="84"/>
      <c r="G330" s="84"/>
      <c r="H330" s="84"/>
      <c r="I330" s="84"/>
      <c r="J330" s="84"/>
      <c r="K330" s="84"/>
      <c r="L330" s="84"/>
      <c r="M330" s="84"/>
      <c r="N330" s="84"/>
      <c r="O330" s="84"/>
      <c r="P330" s="84"/>
      <c r="Q330" s="84"/>
      <c r="R330" s="84"/>
      <c r="S330" s="84"/>
      <c r="T330" s="84"/>
      <c r="U330" s="84"/>
      <c r="V330" s="84"/>
      <c r="W330" s="84"/>
      <c r="X330" s="84"/>
      <c r="Y330" s="84"/>
      <c r="Z330" s="84"/>
    </row>
    <row r="331" spans="1:26" ht="13.5" customHeight="1" x14ac:dyDescent="0.3">
      <c r="A331" s="84"/>
      <c r="B331" s="84"/>
      <c r="C331" s="84"/>
      <c r="D331" s="84"/>
      <c r="E331" s="84"/>
      <c r="F331" s="84"/>
      <c r="G331" s="84"/>
      <c r="H331" s="84"/>
      <c r="I331" s="84"/>
      <c r="J331" s="84"/>
      <c r="K331" s="84"/>
      <c r="L331" s="84"/>
      <c r="M331" s="84"/>
      <c r="N331" s="84"/>
      <c r="O331" s="84"/>
      <c r="P331" s="84"/>
      <c r="Q331" s="84"/>
      <c r="R331" s="84"/>
      <c r="S331" s="84"/>
      <c r="T331" s="84"/>
      <c r="U331" s="84"/>
      <c r="V331" s="84"/>
      <c r="W331" s="84"/>
      <c r="X331" s="84"/>
      <c r="Y331" s="84"/>
      <c r="Z331" s="84"/>
    </row>
    <row r="332" spans="1:26" ht="13.5" customHeight="1" x14ac:dyDescent="0.3">
      <c r="A332" s="84"/>
      <c r="B332" s="84"/>
      <c r="C332" s="84"/>
      <c r="D332" s="84"/>
      <c r="E332" s="84"/>
      <c r="F332" s="84"/>
      <c r="G332" s="84"/>
      <c r="H332" s="84"/>
      <c r="I332" s="84"/>
      <c r="J332" s="84"/>
      <c r="K332" s="84"/>
      <c r="L332" s="84"/>
      <c r="M332" s="84"/>
      <c r="N332" s="84"/>
      <c r="O332" s="84"/>
      <c r="P332" s="84"/>
      <c r="Q332" s="84"/>
      <c r="R332" s="84"/>
      <c r="S332" s="84"/>
      <c r="T332" s="84"/>
      <c r="U332" s="84"/>
      <c r="V332" s="84"/>
      <c r="W332" s="84"/>
      <c r="X332" s="84"/>
      <c r="Y332" s="84"/>
      <c r="Z332" s="84"/>
    </row>
    <row r="333" spans="1:26" ht="13.5" customHeight="1" x14ac:dyDescent="0.3">
      <c r="A333" s="84"/>
      <c r="B333" s="84"/>
      <c r="C333" s="84"/>
      <c r="D333" s="84"/>
      <c r="E333" s="84"/>
      <c r="F333" s="84"/>
      <c r="G333" s="84"/>
      <c r="H333" s="84"/>
      <c r="I333" s="84"/>
      <c r="J333" s="84"/>
      <c r="K333" s="84"/>
      <c r="L333" s="84"/>
      <c r="M333" s="84"/>
      <c r="N333" s="84"/>
      <c r="O333" s="84"/>
      <c r="P333" s="84"/>
      <c r="Q333" s="84"/>
      <c r="R333" s="84"/>
      <c r="S333" s="84"/>
      <c r="T333" s="84"/>
      <c r="U333" s="84"/>
      <c r="V333" s="84"/>
      <c r="W333" s="84"/>
      <c r="X333" s="84"/>
      <c r="Y333" s="84"/>
      <c r="Z333" s="84"/>
    </row>
    <row r="334" spans="1:26" ht="13.5" customHeight="1" x14ac:dyDescent="0.3">
      <c r="A334" s="84"/>
      <c r="B334" s="84"/>
      <c r="C334" s="84"/>
      <c r="D334" s="84"/>
      <c r="E334" s="84"/>
      <c r="F334" s="84"/>
      <c r="G334" s="84"/>
      <c r="H334" s="84"/>
      <c r="I334" s="84"/>
      <c r="J334" s="84"/>
      <c r="K334" s="84"/>
      <c r="L334" s="84"/>
      <c r="M334" s="84"/>
      <c r="N334" s="84"/>
      <c r="O334" s="84"/>
      <c r="P334" s="84"/>
      <c r="Q334" s="84"/>
      <c r="R334" s="84"/>
      <c r="S334" s="84"/>
      <c r="T334" s="84"/>
      <c r="U334" s="84"/>
      <c r="V334" s="84"/>
      <c r="W334" s="84"/>
      <c r="X334" s="84"/>
      <c r="Y334" s="84"/>
      <c r="Z334" s="84"/>
    </row>
    <row r="335" spans="1:26" ht="13.5" customHeight="1" x14ac:dyDescent="0.3">
      <c r="A335" s="84"/>
      <c r="B335" s="84"/>
      <c r="C335" s="84"/>
      <c r="D335" s="84"/>
      <c r="E335" s="84"/>
      <c r="F335" s="84"/>
      <c r="G335" s="84"/>
      <c r="H335" s="84"/>
      <c r="I335" s="84"/>
      <c r="J335" s="84"/>
      <c r="K335" s="84"/>
      <c r="L335" s="84"/>
      <c r="M335" s="84"/>
      <c r="N335" s="84"/>
      <c r="O335" s="84"/>
      <c r="P335" s="84"/>
      <c r="Q335" s="84"/>
      <c r="R335" s="84"/>
      <c r="S335" s="84"/>
      <c r="T335" s="84"/>
      <c r="U335" s="84"/>
      <c r="V335" s="84"/>
      <c r="W335" s="84"/>
      <c r="X335" s="84"/>
      <c r="Y335" s="84"/>
      <c r="Z335" s="84"/>
    </row>
    <row r="336" spans="1:26" ht="13.5" customHeight="1" x14ac:dyDescent="0.3">
      <c r="A336" s="84"/>
      <c r="B336" s="84"/>
      <c r="C336" s="84"/>
      <c r="D336" s="84"/>
      <c r="E336" s="84"/>
      <c r="F336" s="84"/>
      <c r="G336" s="84"/>
      <c r="H336" s="84"/>
      <c r="I336" s="84"/>
      <c r="J336" s="84"/>
      <c r="K336" s="84"/>
      <c r="L336" s="84"/>
      <c r="M336" s="84"/>
      <c r="N336" s="84"/>
      <c r="O336" s="84"/>
      <c r="P336" s="84"/>
      <c r="Q336" s="84"/>
      <c r="R336" s="84"/>
      <c r="S336" s="84"/>
      <c r="T336" s="84"/>
      <c r="U336" s="84"/>
      <c r="V336" s="84"/>
      <c r="W336" s="84"/>
      <c r="X336" s="84"/>
      <c r="Y336" s="84"/>
      <c r="Z336" s="84"/>
    </row>
    <row r="337" spans="1:26" ht="13.5" customHeight="1" x14ac:dyDescent="0.3">
      <c r="A337" s="84"/>
      <c r="B337" s="84"/>
      <c r="C337" s="84"/>
      <c r="D337" s="84"/>
      <c r="E337" s="84"/>
      <c r="F337" s="84"/>
      <c r="G337" s="84"/>
      <c r="H337" s="84"/>
      <c r="I337" s="84"/>
      <c r="J337" s="84"/>
      <c r="K337" s="84"/>
      <c r="L337" s="84"/>
      <c r="M337" s="84"/>
      <c r="N337" s="84"/>
      <c r="O337" s="84"/>
      <c r="P337" s="84"/>
      <c r="Q337" s="84"/>
      <c r="R337" s="84"/>
      <c r="S337" s="84"/>
      <c r="T337" s="84"/>
      <c r="U337" s="84"/>
      <c r="V337" s="84"/>
      <c r="W337" s="84"/>
      <c r="X337" s="84"/>
      <c r="Y337" s="84"/>
      <c r="Z337" s="84"/>
    </row>
    <row r="338" spans="1:26" ht="13.5" customHeight="1" x14ac:dyDescent="0.3">
      <c r="A338" s="84"/>
      <c r="B338" s="84"/>
      <c r="C338" s="84"/>
      <c r="D338" s="84"/>
      <c r="E338" s="84"/>
      <c r="F338" s="84"/>
      <c r="G338" s="84"/>
      <c r="H338" s="84"/>
      <c r="I338" s="84"/>
      <c r="J338" s="84"/>
      <c r="K338" s="84"/>
      <c r="L338" s="84"/>
      <c r="M338" s="84"/>
      <c r="N338" s="84"/>
      <c r="O338" s="84"/>
      <c r="P338" s="84"/>
      <c r="Q338" s="84"/>
      <c r="R338" s="84"/>
      <c r="S338" s="84"/>
      <c r="T338" s="84"/>
      <c r="U338" s="84"/>
      <c r="V338" s="84"/>
      <c r="W338" s="84"/>
      <c r="X338" s="84"/>
      <c r="Y338" s="84"/>
      <c r="Z338" s="84"/>
    </row>
    <row r="339" spans="1:26" ht="13.5" customHeight="1" x14ac:dyDescent="0.3">
      <c r="A339" s="84"/>
      <c r="B339" s="84"/>
      <c r="C339" s="84"/>
      <c r="D339" s="84"/>
      <c r="E339" s="84"/>
      <c r="F339" s="84"/>
      <c r="G339" s="84"/>
      <c r="H339" s="84"/>
      <c r="I339" s="84"/>
      <c r="J339" s="84"/>
      <c r="K339" s="84"/>
      <c r="L339" s="84"/>
      <c r="M339" s="84"/>
      <c r="N339" s="84"/>
      <c r="O339" s="84"/>
      <c r="P339" s="84"/>
      <c r="Q339" s="84"/>
      <c r="R339" s="84"/>
      <c r="S339" s="84"/>
      <c r="T339" s="84"/>
      <c r="U339" s="84"/>
      <c r="V339" s="84"/>
      <c r="W339" s="84"/>
      <c r="X339" s="84"/>
      <c r="Y339" s="84"/>
      <c r="Z339" s="84"/>
    </row>
    <row r="340" spans="1:26" ht="13.5" customHeight="1" x14ac:dyDescent="0.3">
      <c r="A340" s="84"/>
      <c r="B340" s="84"/>
      <c r="C340" s="84"/>
      <c r="D340" s="84"/>
      <c r="E340" s="84"/>
      <c r="F340" s="84"/>
      <c r="G340" s="84"/>
      <c r="H340" s="84"/>
      <c r="I340" s="84"/>
      <c r="J340" s="84"/>
      <c r="K340" s="84"/>
      <c r="L340" s="84"/>
      <c r="M340" s="84"/>
      <c r="N340" s="84"/>
      <c r="O340" s="84"/>
      <c r="P340" s="84"/>
      <c r="Q340" s="84"/>
      <c r="R340" s="84"/>
      <c r="S340" s="84"/>
      <c r="T340" s="84"/>
      <c r="U340" s="84"/>
      <c r="V340" s="84"/>
      <c r="W340" s="84"/>
      <c r="X340" s="84"/>
      <c r="Y340" s="84"/>
      <c r="Z340" s="84"/>
    </row>
    <row r="341" spans="1:26" ht="13.5" customHeight="1" x14ac:dyDescent="0.3">
      <c r="A341" s="84"/>
      <c r="B341" s="84"/>
      <c r="C341" s="84"/>
      <c r="D341" s="84"/>
      <c r="E341" s="84"/>
      <c r="F341" s="84"/>
      <c r="G341" s="84"/>
      <c r="H341" s="84"/>
      <c r="I341" s="84"/>
      <c r="J341" s="84"/>
      <c r="K341" s="84"/>
      <c r="L341" s="84"/>
      <c r="M341" s="84"/>
      <c r="N341" s="84"/>
      <c r="O341" s="84"/>
      <c r="P341" s="84"/>
      <c r="Q341" s="84"/>
      <c r="R341" s="84"/>
      <c r="S341" s="84"/>
      <c r="T341" s="84"/>
      <c r="U341" s="84"/>
      <c r="V341" s="84"/>
      <c r="W341" s="84"/>
      <c r="X341" s="84"/>
      <c r="Y341" s="84"/>
      <c r="Z341" s="84"/>
    </row>
    <row r="342" spans="1:26" ht="13.5" customHeight="1" x14ac:dyDescent="0.3">
      <c r="A342" s="84"/>
      <c r="B342" s="84"/>
      <c r="C342" s="84"/>
      <c r="D342" s="84"/>
      <c r="E342" s="84"/>
      <c r="F342" s="84"/>
      <c r="G342" s="84"/>
      <c r="H342" s="84"/>
      <c r="I342" s="84"/>
      <c r="J342" s="84"/>
      <c r="K342" s="84"/>
      <c r="L342" s="84"/>
      <c r="M342" s="84"/>
      <c r="N342" s="84"/>
      <c r="O342" s="84"/>
      <c r="P342" s="84"/>
      <c r="Q342" s="84"/>
      <c r="R342" s="84"/>
      <c r="S342" s="84"/>
      <c r="T342" s="84"/>
      <c r="U342" s="84"/>
      <c r="V342" s="84"/>
      <c r="W342" s="84"/>
      <c r="X342" s="84"/>
      <c r="Y342" s="84"/>
      <c r="Z342" s="84"/>
    </row>
    <row r="343" spans="1:26" ht="13.5" customHeight="1" x14ac:dyDescent="0.3">
      <c r="A343" s="84"/>
      <c r="B343" s="84"/>
      <c r="C343" s="84"/>
      <c r="D343" s="84"/>
      <c r="E343" s="84"/>
      <c r="F343" s="84"/>
      <c r="G343" s="84"/>
      <c r="H343" s="84"/>
      <c r="I343" s="84"/>
      <c r="J343" s="84"/>
      <c r="K343" s="84"/>
      <c r="L343" s="84"/>
      <c r="M343" s="84"/>
      <c r="N343" s="84"/>
      <c r="O343" s="84"/>
      <c r="P343" s="84"/>
      <c r="Q343" s="84"/>
      <c r="R343" s="84"/>
      <c r="S343" s="84"/>
      <c r="T343" s="84"/>
      <c r="U343" s="84"/>
      <c r="V343" s="84"/>
      <c r="W343" s="84"/>
      <c r="X343" s="84"/>
      <c r="Y343" s="84"/>
      <c r="Z343" s="84"/>
    </row>
    <row r="344" spans="1:26" ht="13.5" customHeight="1" x14ac:dyDescent="0.3">
      <c r="A344" s="84"/>
      <c r="B344" s="84"/>
      <c r="C344" s="84"/>
      <c r="D344" s="84"/>
      <c r="E344" s="84"/>
      <c r="F344" s="84"/>
      <c r="G344" s="84"/>
      <c r="H344" s="84"/>
      <c r="I344" s="84"/>
      <c r="J344" s="84"/>
      <c r="K344" s="84"/>
      <c r="L344" s="84"/>
      <c r="M344" s="84"/>
      <c r="N344" s="84"/>
      <c r="O344" s="84"/>
      <c r="P344" s="84"/>
      <c r="Q344" s="84"/>
      <c r="R344" s="84"/>
      <c r="S344" s="84"/>
      <c r="T344" s="84"/>
      <c r="U344" s="84"/>
      <c r="V344" s="84"/>
      <c r="W344" s="84"/>
      <c r="X344" s="84"/>
      <c r="Y344" s="84"/>
      <c r="Z344" s="84"/>
    </row>
    <row r="345" spans="1:26" ht="13.5" customHeight="1" x14ac:dyDescent="0.3">
      <c r="A345" s="84"/>
      <c r="B345" s="84"/>
      <c r="C345" s="84"/>
      <c r="D345" s="84"/>
      <c r="E345" s="84"/>
      <c r="F345" s="84"/>
      <c r="G345" s="84"/>
      <c r="H345" s="84"/>
      <c r="I345" s="84"/>
      <c r="J345" s="84"/>
      <c r="K345" s="84"/>
      <c r="L345" s="84"/>
      <c r="M345" s="84"/>
      <c r="N345" s="84"/>
      <c r="O345" s="84"/>
      <c r="P345" s="84"/>
      <c r="Q345" s="84"/>
      <c r="R345" s="84"/>
      <c r="S345" s="84"/>
      <c r="T345" s="84"/>
      <c r="U345" s="84"/>
      <c r="V345" s="84"/>
      <c r="W345" s="84"/>
      <c r="X345" s="84"/>
      <c r="Y345" s="84"/>
      <c r="Z345" s="84"/>
    </row>
    <row r="346" spans="1:26" ht="13.5" customHeight="1" x14ac:dyDescent="0.3">
      <c r="A346" s="84"/>
      <c r="B346" s="84"/>
      <c r="C346" s="84"/>
      <c r="D346" s="84"/>
      <c r="E346" s="84"/>
      <c r="F346" s="84"/>
      <c r="G346" s="84"/>
      <c r="H346" s="84"/>
      <c r="I346" s="84"/>
      <c r="J346" s="84"/>
      <c r="K346" s="84"/>
      <c r="L346" s="84"/>
      <c r="M346" s="84"/>
      <c r="N346" s="84"/>
      <c r="O346" s="84"/>
      <c r="P346" s="84"/>
      <c r="Q346" s="84"/>
      <c r="R346" s="84"/>
      <c r="S346" s="84"/>
      <c r="T346" s="84"/>
      <c r="U346" s="84"/>
      <c r="V346" s="84"/>
      <c r="W346" s="84"/>
      <c r="X346" s="84"/>
      <c r="Y346" s="84"/>
      <c r="Z346" s="84"/>
    </row>
    <row r="347" spans="1:26" ht="13.5" customHeight="1" x14ac:dyDescent="0.3">
      <c r="A347" s="84"/>
      <c r="B347" s="84"/>
      <c r="C347" s="84"/>
      <c r="D347" s="84"/>
      <c r="E347" s="84"/>
      <c r="F347" s="84"/>
      <c r="G347" s="84"/>
      <c r="H347" s="84"/>
      <c r="I347" s="84"/>
      <c r="J347" s="84"/>
      <c r="K347" s="84"/>
      <c r="L347" s="84"/>
      <c r="M347" s="84"/>
      <c r="N347" s="84"/>
      <c r="O347" s="84"/>
      <c r="P347" s="84"/>
      <c r="Q347" s="84"/>
      <c r="R347" s="84"/>
      <c r="S347" s="84"/>
      <c r="T347" s="84"/>
      <c r="U347" s="84"/>
      <c r="V347" s="84"/>
      <c r="W347" s="84"/>
      <c r="X347" s="84"/>
      <c r="Y347" s="84"/>
      <c r="Z347" s="84"/>
    </row>
    <row r="348" spans="1:26" ht="13.5" customHeight="1" x14ac:dyDescent="0.3">
      <c r="A348" s="84"/>
      <c r="B348" s="84"/>
      <c r="C348" s="84"/>
      <c r="D348" s="84"/>
      <c r="E348" s="84"/>
      <c r="F348" s="84"/>
      <c r="G348" s="84"/>
      <c r="H348" s="84"/>
      <c r="I348" s="84"/>
      <c r="J348" s="84"/>
      <c r="K348" s="84"/>
      <c r="L348" s="84"/>
      <c r="M348" s="84"/>
      <c r="N348" s="84"/>
      <c r="O348" s="84"/>
      <c r="P348" s="84"/>
      <c r="Q348" s="84"/>
      <c r="R348" s="84"/>
      <c r="S348" s="84"/>
      <c r="T348" s="84"/>
      <c r="U348" s="84"/>
      <c r="V348" s="84"/>
      <c r="W348" s="84"/>
      <c r="X348" s="84"/>
      <c r="Y348" s="84"/>
      <c r="Z348" s="84"/>
    </row>
    <row r="349" spans="1:26" ht="13.5" customHeight="1" x14ac:dyDescent="0.3">
      <c r="A349" s="84"/>
      <c r="B349" s="84"/>
      <c r="C349" s="84"/>
      <c r="D349" s="84"/>
      <c r="E349" s="84"/>
      <c r="F349" s="84"/>
      <c r="G349" s="84"/>
      <c r="H349" s="84"/>
      <c r="I349" s="84"/>
      <c r="J349" s="84"/>
      <c r="K349" s="84"/>
      <c r="L349" s="84"/>
      <c r="M349" s="84"/>
      <c r="N349" s="84"/>
      <c r="O349" s="84"/>
      <c r="P349" s="84"/>
      <c r="Q349" s="84"/>
      <c r="R349" s="84"/>
      <c r="S349" s="84"/>
      <c r="T349" s="84"/>
      <c r="U349" s="84"/>
      <c r="V349" s="84"/>
      <c r="W349" s="84"/>
      <c r="X349" s="84"/>
      <c r="Y349" s="84"/>
      <c r="Z349" s="84"/>
    </row>
    <row r="350" spans="1:26" ht="13.5" customHeight="1" x14ac:dyDescent="0.3">
      <c r="A350" s="84"/>
      <c r="B350" s="84"/>
      <c r="C350" s="84"/>
      <c r="D350" s="84"/>
      <c r="E350" s="84"/>
      <c r="F350" s="84"/>
      <c r="G350" s="84"/>
      <c r="H350" s="84"/>
      <c r="I350" s="84"/>
      <c r="J350" s="84"/>
      <c r="K350" s="84"/>
      <c r="L350" s="84"/>
      <c r="M350" s="84"/>
      <c r="N350" s="84"/>
      <c r="O350" s="84"/>
      <c r="P350" s="84"/>
      <c r="Q350" s="84"/>
      <c r="R350" s="84"/>
      <c r="S350" s="84"/>
      <c r="T350" s="84"/>
      <c r="U350" s="84"/>
      <c r="V350" s="84"/>
      <c r="W350" s="84"/>
      <c r="X350" s="84"/>
      <c r="Y350" s="84"/>
      <c r="Z350" s="84"/>
    </row>
    <row r="351" spans="1:26" ht="13.5" customHeight="1" x14ac:dyDescent="0.3">
      <c r="A351" s="84"/>
      <c r="B351" s="84"/>
      <c r="C351" s="84"/>
      <c r="D351" s="84"/>
      <c r="E351" s="84"/>
      <c r="F351" s="84"/>
      <c r="G351" s="84"/>
      <c r="H351" s="84"/>
      <c r="I351" s="84"/>
      <c r="J351" s="84"/>
      <c r="K351" s="84"/>
      <c r="L351" s="84"/>
      <c r="M351" s="84"/>
      <c r="N351" s="84"/>
      <c r="O351" s="84"/>
      <c r="P351" s="84"/>
      <c r="Q351" s="84"/>
      <c r="R351" s="84"/>
      <c r="S351" s="84"/>
      <c r="T351" s="84"/>
      <c r="U351" s="84"/>
      <c r="V351" s="84"/>
      <c r="W351" s="84"/>
      <c r="X351" s="84"/>
      <c r="Y351" s="84"/>
      <c r="Z351" s="84"/>
    </row>
    <row r="352" spans="1:26" ht="13.5" customHeight="1" x14ac:dyDescent="0.3">
      <c r="A352" s="84"/>
      <c r="B352" s="84"/>
      <c r="C352" s="84"/>
      <c r="D352" s="84"/>
      <c r="E352" s="84"/>
      <c r="F352" s="84"/>
      <c r="G352" s="84"/>
      <c r="H352" s="84"/>
      <c r="I352" s="84"/>
      <c r="J352" s="84"/>
      <c r="K352" s="84"/>
      <c r="L352" s="84"/>
      <c r="M352" s="84"/>
      <c r="N352" s="84"/>
      <c r="O352" s="84"/>
      <c r="P352" s="84"/>
      <c r="Q352" s="84"/>
      <c r="R352" s="84"/>
      <c r="S352" s="84"/>
      <c r="T352" s="84"/>
      <c r="U352" s="84"/>
      <c r="V352" s="84"/>
      <c r="W352" s="84"/>
      <c r="X352" s="84"/>
      <c r="Y352" s="84"/>
      <c r="Z352" s="84"/>
    </row>
    <row r="353" spans="1:26" ht="13.5" customHeight="1" x14ac:dyDescent="0.3">
      <c r="A353" s="84"/>
      <c r="B353" s="84"/>
      <c r="C353" s="84"/>
      <c r="D353" s="84"/>
      <c r="E353" s="84"/>
      <c r="F353" s="84"/>
      <c r="G353" s="84"/>
      <c r="H353" s="84"/>
      <c r="I353" s="84"/>
      <c r="J353" s="84"/>
      <c r="K353" s="84"/>
      <c r="L353" s="84"/>
      <c r="M353" s="84"/>
      <c r="N353" s="84"/>
      <c r="O353" s="84"/>
      <c r="P353" s="84"/>
      <c r="Q353" s="84"/>
      <c r="R353" s="84"/>
      <c r="S353" s="84"/>
      <c r="T353" s="84"/>
      <c r="U353" s="84"/>
      <c r="V353" s="84"/>
      <c r="W353" s="84"/>
      <c r="X353" s="84"/>
      <c r="Y353" s="84"/>
      <c r="Z353" s="84"/>
    </row>
    <row r="354" spans="1:26" ht="13.5" customHeight="1" x14ac:dyDescent="0.3">
      <c r="A354" s="84"/>
      <c r="B354" s="84"/>
      <c r="C354" s="84"/>
      <c r="D354" s="84"/>
      <c r="E354" s="84"/>
      <c r="F354" s="84"/>
      <c r="G354" s="84"/>
      <c r="H354" s="84"/>
      <c r="I354" s="84"/>
      <c r="J354" s="84"/>
      <c r="K354" s="84"/>
      <c r="L354" s="84"/>
      <c r="M354" s="84"/>
      <c r="N354" s="84"/>
      <c r="O354" s="84"/>
      <c r="P354" s="84"/>
      <c r="Q354" s="84"/>
      <c r="R354" s="84"/>
      <c r="S354" s="84"/>
      <c r="T354" s="84"/>
      <c r="U354" s="84"/>
      <c r="V354" s="84"/>
      <c r="W354" s="84"/>
      <c r="X354" s="84"/>
      <c r="Y354" s="84"/>
      <c r="Z354" s="84"/>
    </row>
    <row r="355" spans="1:26" ht="13.5" customHeight="1" x14ac:dyDescent="0.3">
      <c r="A355" s="84"/>
      <c r="B355" s="84"/>
      <c r="C355" s="84"/>
      <c r="D355" s="84"/>
      <c r="E355" s="84"/>
      <c r="F355" s="84"/>
      <c r="G355" s="84"/>
      <c r="H355" s="84"/>
      <c r="I355" s="84"/>
      <c r="J355" s="84"/>
      <c r="K355" s="84"/>
      <c r="L355" s="84"/>
      <c r="M355" s="84"/>
      <c r="N355" s="84"/>
      <c r="O355" s="84"/>
      <c r="P355" s="84"/>
      <c r="Q355" s="84"/>
      <c r="R355" s="84"/>
      <c r="S355" s="84"/>
      <c r="T355" s="84"/>
      <c r="U355" s="84"/>
      <c r="V355" s="84"/>
      <c r="W355" s="84"/>
      <c r="X355" s="84"/>
      <c r="Y355" s="84"/>
      <c r="Z355" s="84"/>
    </row>
    <row r="356" spans="1:26" ht="13.5" customHeight="1" x14ac:dyDescent="0.3">
      <c r="A356" s="84"/>
      <c r="B356" s="84"/>
      <c r="C356" s="84"/>
      <c r="D356" s="84"/>
      <c r="E356" s="84"/>
      <c r="F356" s="84"/>
      <c r="G356" s="84"/>
      <c r="H356" s="84"/>
      <c r="I356" s="84"/>
      <c r="J356" s="84"/>
      <c r="K356" s="84"/>
      <c r="L356" s="84"/>
      <c r="M356" s="84"/>
      <c r="N356" s="84"/>
      <c r="O356" s="84"/>
      <c r="P356" s="84"/>
      <c r="Q356" s="84"/>
      <c r="R356" s="84"/>
      <c r="S356" s="84"/>
      <c r="T356" s="84"/>
      <c r="U356" s="84"/>
      <c r="V356" s="84"/>
      <c r="W356" s="84"/>
      <c r="X356" s="84"/>
      <c r="Y356" s="84"/>
      <c r="Z356" s="84"/>
    </row>
    <row r="357" spans="1:26" ht="13.5" customHeight="1" x14ac:dyDescent="0.3">
      <c r="A357" s="84"/>
      <c r="B357" s="84"/>
      <c r="C357" s="84"/>
      <c r="D357" s="84"/>
      <c r="E357" s="84"/>
      <c r="F357" s="84"/>
      <c r="G357" s="84"/>
      <c r="H357" s="84"/>
      <c r="I357" s="84"/>
      <c r="J357" s="84"/>
      <c r="K357" s="84"/>
      <c r="L357" s="84"/>
      <c r="M357" s="84"/>
      <c r="N357" s="84"/>
      <c r="O357" s="84"/>
      <c r="P357" s="84"/>
      <c r="Q357" s="84"/>
      <c r="R357" s="84"/>
      <c r="S357" s="84"/>
      <c r="T357" s="84"/>
      <c r="U357" s="84"/>
      <c r="V357" s="84"/>
      <c r="W357" s="84"/>
      <c r="X357" s="84"/>
      <c r="Y357" s="84"/>
      <c r="Z357" s="84"/>
    </row>
    <row r="358" spans="1:26" ht="13.5" customHeight="1" x14ac:dyDescent="0.3">
      <c r="A358" s="84"/>
      <c r="B358" s="84"/>
      <c r="C358" s="84"/>
      <c r="D358" s="84"/>
      <c r="E358" s="84"/>
      <c r="F358" s="84"/>
      <c r="G358" s="84"/>
      <c r="H358" s="84"/>
      <c r="I358" s="84"/>
      <c r="J358" s="84"/>
      <c r="K358" s="84"/>
      <c r="L358" s="84"/>
      <c r="M358" s="84"/>
      <c r="N358" s="84"/>
      <c r="O358" s="84"/>
      <c r="P358" s="84"/>
      <c r="Q358" s="84"/>
      <c r="R358" s="84"/>
      <c r="S358" s="84"/>
      <c r="T358" s="84"/>
      <c r="U358" s="84"/>
      <c r="V358" s="84"/>
      <c r="W358" s="84"/>
      <c r="X358" s="84"/>
      <c r="Y358" s="84"/>
      <c r="Z358" s="84"/>
    </row>
    <row r="359" spans="1:26" ht="13.5" customHeight="1" x14ac:dyDescent="0.3">
      <c r="A359" s="84"/>
      <c r="B359" s="84"/>
      <c r="C359" s="84"/>
      <c r="D359" s="84"/>
      <c r="E359" s="84"/>
      <c r="F359" s="84"/>
      <c r="G359" s="84"/>
      <c r="H359" s="84"/>
      <c r="I359" s="84"/>
      <c r="J359" s="84"/>
      <c r="K359" s="84"/>
      <c r="L359" s="84"/>
      <c r="M359" s="84"/>
      <c r="N359" s="84"/>
      <c r="O359" s="84"/>
      <c r="P359" s="84"/>
      <c r="Q359" s="84"/>
      <c r="R359" s="84"/>
      <c r="S359" s="84"/>
      <c r="T359" s="84"/>
      <c r="U359" s="84"/>
      <c r="V359" s="84"/>
      <c r="W359" s="84"/>
      <c r="X359" s="84"/>
      <c r="Y359" s="84"/>
      <c r="Z359" s="84"/>
    </row>
    <row r="360" spans="1:26" ht="13.5" customHeight="1" x14ac:dyDescent="0.3">
      <c r="A360" s="84"/>
      <c r="B360" s="84"/>
      <c r="C360" s="84"/>
      <c r="D360" s="84"/>
      <c r="E360" s="84"/>
      <c r="F360" s="84"/>
      <c r="G360" s="84"/>
      <c r="H360" s="84"/>
      <c r="I360" s="84"/>
      <c r="J360" s="84"/>
      <c r="K360" s="84"/>
      <c r="L360" s="84"/>
      <c r="M360" s="84"/>
      <c r="N360" s="84"/>
      <c r="O360" s="84"/>
      <c r="P360" s="84"/>
      <c r="Q360" s="84"/>
      <c r="R360" s="84"/>
      <c r="S360" s="84"/>
      <c r="T360" s="84"/>
      <c r="U360" s="84"/>
      <c r="V360" s="84"/>
      <c r="W360" s="84"/>
      <c r="X360" s="84"/>
      <c r="Y360" s="84"/>
      <c r="Z360" s="84"/>
    </row>
    <row r="361" spans="1:26" ht="13.5" customHeight="1" x14ac:dyDescent="0.3">
      <c r="A361" s="84"/>
      <c r="B361" s="84"/>
      <c r="C361" s="84"/>
      <c r="D361" s="84"/>
      <c r="E361" s="84"/>
      <c r="F361" s="84"/>
      <c r="G361" s="84"/>
      <c r="H361" s="84"/>
      <c r="I361" s="84"/>
      <c r="J361" s="84"/>
      <c r="K361" s="84"/>
      <c r="L361" s="84"/>
      <c r="M361" s="84"/>
      <c r="N361" s="84"/>
      <c r="O361" s="84"/>
      <c r="P361" s="84"/>
      <c r="Q361" s="84"/>
      <c r="R361" s="84"/>
      <c r="S361" s="84"/>
      <c r="T361" s="84"/>
      <c r="U361" s="84"/>
      <c r="V361" s="84"/>
      <c r="W361" s="84"/>
      <c r="X361" s="84"/>
      <c r="Y361" s="84"/>
      <c r="Z361" s="84"/>
    </row>
    <row r="362" spans="1:26" ht="13.5" customHeight="1" x14ac:dyDescent="0.3">
      <c r="A362" s="84"/>
      <c r="B362" s="84"/>
      <c r="C362" s="84"/>
      <c r="D362" s="84"/>
      <c r="E362" s="84"/>
      <c r="F362" s="84"/>
      <c r="G362" s="84"/>
      <c r="H362" s="84"/>
      <c r="I362" s="84"/>
      <c r="J362" s="84"/>
      <c r="K362" s="84"/>
      <c r="L362" s="84"/>
      <c r="M362" s="84"/>
      <c r="N362" s="84"/>
      <c r="O362" s="84"/>
      <c r="P362" s="84"/>
      <c r="Q362" s="84"/>
      <c r="R362" s="84"/>
      <c r="S362" s="84"/>
      <c r="T362" s="84"/>
      <c r="U362" s="84"/>
      <c r="V362" s="84"/>
      <c r="W362" s="84"/>
      <c r="X362" s="84"/>
      <c r="Y362" s="84"/>
      <c r="Z362" s="84"/>
    </row>
    <row r="363" spans="1:26" ht="13.5" customHeight="1" x14ac:dyDescent="0.3">
      <c r="A363" s="84"/>
      <c r="B363" s="84"/>
      <c r="C363" s="84"/>
      <c r="D363" s="84"/>
      <c r="E363" s="84"/>
      <c r="F363" s="84"/>
      <c r="G363" s="84"/>
      <c r="H363" s="84"/>
      <c r="I363" s="84"/>
      <c r="J363" s="84"/>
      <c r="K363" s="84"/>
      <c r="L363" s="84"/>
      <c r="M363" s="84"/>
      <c r="N363" s="84"/>
      <c r="O363" s="84"/>
      <c r="P363" s="84"/>
      <c r="Q363" s="84"/>
      <c r="R363" s="84"/>
      <c r="S363" s="84"/>
      <c r="T363" s="84"/>
      <c r="U363" s="84"/>
      <c r="V363" s="84"/>
      <c r="W363" s="84"/>
      <c r="X363" s="84"/>
      <c r="Y363" s="84"/>
      <c r="Z363" s="84"/>
    </row>
    <row r="364" spans="1:26" ht="13.5" customHeight="1" x14ac:dyDescent="0.3">
      <c r="A364" s="84"/>
      <c r="B364" s="84"/>
      <c r="C364" s="84"/>
      <c r="D364" s="84"/>
      <c r="E364" s="84"/>
      <c r="F364" s="84"/>
      <c r="G364" s="84"/>
      <c r="H364" s="84"/>
      <c r="I364" s="84"/>
      <c r="J364" s="84"/>
      <c r="K364" s="84"/>
      <c r="L364" s="84"/>
      <c r="M364" s="84"/>
      <c r="N364" s="84"/>
      <c r="O364" s="84"/>
      <c r="P364" s="84"/>
      <c r="Q364" s="84"/>
      <c r="R364" s="84"/>
      <c r="S364" s="84"/>
      <c r="T364" s="84"/>
      <c r="U364" s="84"/>
      <c r="V364" s="84"/>
      <c r="W364" s="84"/>
      <c r="X364" s="84"/>
      <c r="Y364" s="84"/>
      <c r="Z364" s="84"/>
    </row>
    <row r="365" spans="1:26" ht="13.5" customHeight="1" x14ac:dyDescent="0.3">
      <c r="A365" s="84"/>
      <c r="B365" s="84"/>
      <c r="C365" s="84"/>
      <c r="D365" s="84"/>
      <c r="E365" s="84"/>
      <c r="F365" s="84"/>
      <c r="G365" s="84"/>
      <c r="H365" s="84"/>
      <c r="I365" s="84"/>
      <c r="J365" s="84"/>
      <c r="K365" s="84"/>
      <c r="L365" s="84"/>
      <c r="M365" s="84"/>
      <c r="N365" s="84"/>
      <c r="O365" s="84"/>
      <c r="P365" s="84"/>
      <c r="Q365" s="84"/>
      <c r="R365" s="84"/>
      <c r="S365" s="84"/>
      <c r="T365" s="84"/>
      <c r="U365" s="84"/>
      <c r="V365" s="84"/>
      <c r="W365" s="84"/>
      <c r="X365" s="84"/>
      <c r="Y365" s="84"/>
      <c r="Z365" s="84"/>
    </row>
    <row r="366" spans="1:26" ht="13.5" customHeight="1" x14ac:dyDescent="0.3">
      <c r="A366" s="84"/>
      <c r="B366" s="84"/>
      <c r="C366" s="84"/>
      <c r="D366" s="84"/>
      <c r="E366" s="84"/>
      <c r="F366" s="84"/>
      <c r="G366" s="84"/>
      <c r="H366" s="84"/>
      <c r="I366" s="84"/>
      <c r="J366" s="84"/>
      <c r="K366" s="84"/>
      <c r="L366" s="84"/>
      <c r="M366" s="84"/>
      <c r="N366" s="84"/>
      <c r="O366" s="84"/>
      <c r="P366" s="84"/>
      <c r="Q366" s="84"/>
      <c r="R366" s="84"/>
      <c r="S366" s="84"/>
      <c r="T366" s="84"/>
      <c r="U366" s="84"/>
      <c r="V366" s="84"/>
      <c r="W366" s="84"/>
      <c r="X366" s="84"/>
      <c r="Y366" s="84"/>
      <c r="Z366" s="84"/>
    </row>
    <row r="367" spans="1:26" ht="13.5" customHeight="1" x14ac:dyDescent="0.3">
      <c r="A367" s="84"/>
      <c r="B367" s="84"/>
      <c r="C367" s="84"/>
      <c r="D367" s="84"/>
      <c r="E367" s="84"/>
      <c r="F367" s="84"/>
      <c r="G367" s="84"/>
      <c r="H367" s="84"/>
      <c r="I367" s="84"/>
      <c r="J367" s="84"/>
      <c r="K367" s="84"/>
      <c r="L367" s="84"/>
      <c r="M367" s="84"/>
      <c r="N367" s="84"/>
      <c r="O367" s="84"/>
      <c r="P367" s="84"/>
      <c r="Q367" s="84"/>
      <c r="R367" s="84"/>
      <c r="S367" s="84"/>
      <c r="T367" s="84"/>
      <c r="U367" s="84"/>
      <c r="V367" s="84"/>
      <c r="W367" s="84"/>
      <c r="X367" s="84"/>
      <c r="Y367" s="84"/>
      <c r="Z367" s="84"/>
    </row>
    <row r="368" spans="1:26" ht="13.5" customHeight="1" x14ac:dyDescent="0.3">
      <c r="A368" s="84"/>
      <c r="B368" s="84"/>
      <c r="C368" s="84"/>
      <c r="D368" s="84"/>
      <c r="E368" s="84"/>
      <c r="F368" s="84"/>
      <c r="G368" s="84"/>
      <c r="H368" s="84"/>
      <c r="I368" s="84"/>
      <c r="J368" s="84"/>
      <c r="K368" s="84"/>
      <c r="L368" s="84"/>
      <c r="M368" s="84"/>
      <c r="N368" s="84"/>
      <c r="O368" s="84"/>
      <c r="P368" s="84"/>
      <c r="Q368" s="84"/>
      <c r="R368" s="84"/>
      <c r="S368" s="84"/>
      <c r="T368" s="84"/>
      <c r="U368" s="84"/>
      <c r="V368" s="84"/>
      <c r="W368" s="84"/>
      <c r="X368" s="84"/>
      <c r="Y368" s="84"/>
      <c r="Z368" s="84"/>
    </row>
    <row r="369" spans="1:26" ht="13.5" customHeight="1" x14ac:dyDescent="0.3">
      <c r="A369" s="84"/>
      <c r="B369" s="84"/>
      <c r="C369" s="84"/>
      <c r="D369" s="84"/>
      <c r="E369" s="84"/>
      <c r="F369" s="84"/>
      <c r="G369" s="84"/>
      <c r="H369" s="84"/>
      <c r="I369" s="84"/>
      <c r="J369" s="84"/>
      <c r="K369" s="84"/>
      <c r="L369" s="84"/>
      <c r="M369" s="84"/>
      <c r="N369" s="84"/>
      <c r="O369" s="84"/>
      <c r="P369" s="84"/>
      <c r="Q369" s="84"/>
      <c r="R369" s="84"/>
      <c r="S369" s="84"/>
      <c r="T369" s="84"/>
      <c r="U369" s="84"/>
      <c r="V369" s="84"/>
      <c r="W369" s="84"/>
      <c r="X369" s="84"/>
      <c r="Y369" s="84"/>
      <c r="Z369" s="84"/>
    </row>
    <row r="370" spans="1:26" ht="13.5" customHeight="1" x14ac:dyDescent="0.3">
      <c r="A370" s="84"/>
      <c r="B370" s="84"/>
      <c r="C370" s="84"/>
      <c r="D370" s="84"/>
      <c r="E370" s="84"/>
      <c r="F370" s="84"/>
      <c r="G370" s="84"/>
      <c r="H370" s="84"/>
      <c r="I370" s="84"/>
      <c r="J370" s="84"/>
      <c r="K370" s="84"/>
      <c r="L370" s="84"/>
      <c r="M370" s="84"/>
      <c r="N370" s="84"/>
      <c r="O370" s="84"/>
      <c r="P370" s="84"/>
      <c r="Q370" s="84"/>
      <c r="R370" s="84"/>
      <c r="S370" s="84"/>
      <c r="T370" s="84"/>
      <c r="U370" s="84"/>
      <c r="V370" s="84"/>
      <c r="W370" s="84"/>
      <c r="X370" s="84"/>
      <c r="Y370" s="84"/>
      <c r="Z370" s="84"/>
    </row>
    <row r="371" spans="1:26" ht="13.5" customHeight="1" x14ac:dyDescent="0.3">
      <c r="A371" s="84"/>
      <c r="B371" s="84"/>
      <c r="C371" s="84"/>
      <c r="D371" s="84"/>
      <c r="E371" s="84"/>
      <c r="F371" s="84"/>
      <c r="G371" s="84"/>
      <c r="H371" s="84"/>
      <c r="I371" s="84"/>
      <c r="J371" s="84"/>
      <c r="K371" s="84"/>
      <c r="L371" s="84"/>
      <c r="M371" s="84"/>
      <c r="N371" s="84"/>
      <c r="O371" s="84"/>
      <c r="P371" s="84"/>
      <c r="Q371" s="84"/>
      <c r="R371" s="84"/>
      <c r="S371" s="84"/>
      <c r="T371" s="84"/>
      <c r="U371" s="84"/>
      <c r="V371" s="84"/>
      <c r="W371" s="84"/>
      <c r="X371" s="84"/>
      <c r="Y371" s="84"/>
      <c r="Z371" s="84"/>
    </row>
    <row r="372" spans="1:26" ht="13.5" customHeight="1" x14ac:dyDescent="0.3">
      <c r="A372" s="84"/>
      <c r="B372" s="84"/>
      <c r="C372" s="84"/>
      <c r="D372" s="84"/>
      <c r="E372" s="84"/>
      <c r="F372" s="84"/>
      <c r="G372" s="84"/>
      <c r="H372" s="84"/>
      <c r="I372" s="84"/>
      <c r="J372" s="84"/>
      <c r="K372" s="84"/>
      <c r="L372" s="84"/>
      <c r="M372" s="84"/>
      <c r="N372" s="84"/>
      <c r="O372" s="84"/>
      <c r="P372" s="84"/>
      <c r="Q372" s="84"/>
      <c r="R372" s="84"/>
      <c r="S372" s="84"/>
      <c r="T372" s="84"/>
      <c r="U372" s="84"/>
      <c r="V372" s="84"/>
      <c r="W372" s="84"/>
      <c r="X372" s="84"/>
      <c r="Y372" s="84"/>
      <c r="Z372" s="84"/>
    </row>
    <row r="373" spans="1:26" ht="13.5" customHeight="1" x14ac:dyDescent="0.3">
      <c r="A373" s="84"/>
      <c r="B373" s="84"/>
      <c r="C373" s="84"/>
      <c r="D373" s="84"/>
      <c r="E373" s="84"/>
      <c r="F373" s="84"/>
      <c r="G373" s="84"/>
      <c r="H373" s="84"/>
      <c r="I373" s="84"/>
      <c r="J373" s="84"/>
      <c r="K373" s="84"/>
      <c r="L373" s="84"/>
      <c r="M373" s="84"/>
      <c r="N373" s="84"/>
      <c r="O373" s="84"/>
      <c r="P373" s="84"/>
      <c r="Q373" s="84"/>
      <c r="R373" s="84"/>
      <c r="S373" s="84"/>
      <c r="T373" s="84"/>
      <c r="U373" s="84"/>
      <c r="V373" s="84"/>
      <c r="W373" s="84"/>
      <c r="X373" s="84"/>
      <c r="Y373" s="84"/>
      <c r="Z373" s="84"/>
    </row>
    <row r="374" spans="1:26" ht="13.5" customHeight="1" x14ac:dyDescent="0.3">
      <c r="A374" s="84"/>
      <c r="B374" s="84"/>
      <c r="C374" s="84"/>
      <c r="D374" s="84"/>
      <c r="E374" s="84"/>
      <c r="F374" s="84"/>
      <c r="G374" s="84"/>
      <c r="H374" s="84"/>
      <c r="I374" s="84"/>
      <c r="J374" s="84"/>
      <c r="K374" s="84"/>
      <c r="L374" s="84"/>
      <c r="M374" s="84"/>
      <c r="N374" s="84"/>
      <c r="O374" s="84"/>
      <c r="P374" s="84"/>
      <c r="Q374" s="84"/>
      <c r="R374" s="84"/>
      <c r="S374" s="84"/>
      <c r="T374" s="84"/>
      <c r="U374" s="84"/>
      <c r="V374" s="84"/>
      <c r="W374" s="84"/>
      <c r="X374" s="84"/>
      <c r="Y374" s="84"/>
      <c r="Z374" s="84"/>
    </row>
    <row r="375" spans="1:26" ht="13.5" customHeight="1" x14ac:dyDescent="0.3">
      <c r="A375" s="84"/>
      <c r="B375" s="84"/>
      <c r="C375" s="84"/>
      <c r="D375" s="84"/>
      <c r="E375" s="84"/>
      <c r="F375" s="84"/>
      <c r="G375" s="84"/>
      <c r="H375" s="84"/>
      <c r="I375" s="84"/>
      <c r="J375" s="84"/>
      <c r="K375" s="84"/>
      <c r="L375" s="84"/>
      <c r="M375" s="84"/>
      <c r="N375" s="84"/>
      <c r="O375" s="84"/>
      <c r="P375" s="84"/>
      <c r="Q375" s="84"/>
      <c r="R375" s="84"/>
      <c r="S375" s="84"/>
      <c r="T375" s="84"/>
      <c r="U375" s="84"/>
      <c r="V375" s="84"/>
      <c r="W375" s="84"/>
      <c r="X375" s="84"/>
      <c r="Y375" s="84"/>
      <c r="Z375" s="84"/>
    </row>
    <row r="376" spans="1:26" ht="13.5" customHeight="1" x14ac:dyDescent="0.3">
      <c r="A376" s="84"/>
      <c r="B376" s="84"/>
      <c r="C376" s="84"/>
      <c r="D376" s="84"/>
      <c r="E376" s="84"/>
      <c r="F376" s="84"/>
      <c r="G376" s="84"/>
      <c r="H376" s="84"/>
      <c r="I376" s="84"/>
      <c r="J376" s="84"/>
      <c r="K376" s="84"/>
      <c r="L376" s="84"/>
      <c r="M376" s="84"/>
      <c r="N376" s="84"/>
      <c r="O376" s="84"/>
      <c r="P376" s="84"/>
      <c r="Q376" s="84"/>
      <c r="R376" s="84"/>
      <c r="S376" s="84"/>
      <c r="T376" s="84"/>
      <c r="U376" s="84"/>
      <c r="V376" s="84"/>
      <c r="W376" s="84"/>
      <c r="X376" s="84"/>
      <c r="Y376" s="84"/>
      <c r="Z376" s="84"/>
    </row>
    <row r="377" spans="1:26" ht="13.5" customHeight="1" x14ac:dyDescent="0.3">
      <c r="A377" s="84"/>
      <c r="B377" s="84"/>
      <c r="C377" s="84"/>
      <c r="D377" s="84"/>
      <c r="E377" s="84"/>
      <c r="F377" s="84"/>
      <c r="G377" s="84"/>
      <c r="H377" s="84"/>
      <c r="I377" s="84"/>
      <c r="J377" s="84"/>
      <c r="K377" s="84"/>
      <c r="L377" s="84"/>
      <c r="M377" s="84"/>
      <c r="N377" s="84"/>
      <c r="O377" s="84"/>
      <c r="P377" s="84"/>
      <c r="Q377" s="84"/>
      <c r="R377" s="84"/>
      <c r="S377" s="84"/>
      <c r="T377" s="84"/>
      <c r="U377" s="84"/>
      <c r="V377" s="84"/>
      <c r="W377" s="84"/>
      <c r="X377" s="84"/>
      <c r="Y377" s="84"/>
      <c r="Z377" s="84"/>
    </row>
    <row r="378" spans="1:26" ht="13.5" customHeight="1" x14ac:dyDescent="0.3">
      <c r="A378" s="84"/>
      <c r="B378" s="84"/>
      <c r="C378" s="84"/>
      <c r="D378" s="84"/>
      <c r="E378" s="84"/>
      <c r="F378" s="84"/>
      <c r="G378" s="84"/>
      <c r="H378" s="84"/>
      <c r="I378" s="84"/>
      <c r="J378" s="84"/>
      <c r="K378" s="84"/>
      <c r="L378" s="84"/>
      <c r="M378" s="84"/>
      <c r="N378" s="84"/>
      <c r="O378" s="84"/>
      <c r="P378" s="84"/>
      <c r="Q378" s="84"/>
      <c r="R378" s="84"/>
      <c r="S378" s="84"/>
      <c r="T378" s="84"/>
      <c r="U378" s="84"/>
      <c r="V378" s="84"/>
      <c r="W378" s="84"/>
      <c r="X378" s="84"/>
      <c r="Y378" s="84"/>
      <c r="Z378" s="84"/>
    </row>
    <row r="379" spans="1:26" ht="13.5" customHeight="1" x14ac:dyDescent="0.3">
      <c r="A379" s="84"/>
      <c r="B379" s="84"/>
      <c r="C379" s="84"/>
      <c r="D379" s="84"/>
      <c r="E379" s="84"/>
      <c r="F379" s="84"/>
      <c r="G379" s="84"/>
      <c r="H379" s="84"/>
      <c r="I379" s="84"/>
      <c r="J379" s="84"/>
      <c r="K379" s="84"/>
      <c r="L379" s="84"/>
      <c r="M379" s="84"/>
      <c r="N379" s="84"/>
      <c r="O379" s="84"/>
      <c r="P379" s="84"/>
      <c r="Q379" s="84"/>
      <c r="R379" s="84"/>
      <c r="S379" s="84"/>
      <c r="T379" s="84"/>
      <c r="U379" s="84"/>
      <c r="V379" s="84"/>
      <c r="W379" s="84"/>
      <c r="X379" s="84"/>
      <c r="Y379" s="84"/>
      <c r="Z379" s="84"/>
    </row>
    <row r="380" spans="1:26" ht="13.5" customHeight="1" x14ac:dyDescent="0.3">
      <c r="A380" s="84"/>
      <c r="B380" s="84"/>
      <c r="C380" s="84"/>
      <c r="D380" s="84"/>
      <c r="E380" s="84"/>
      <c r="F380" s="84"/>
      <c r="G380" s="84"/>
      <c r="H380" s="84"/>
      <c r="I380" s="84"/>
      <c r="J380" s="84"/>
      <c r="K380" s="84"/>
      <c r="L380" s="84"/>
      <c r="M380" s="84"/>
      <c r="N380" s="84"/>
      <c r="O380" s="84"/>
      <c r="P380" s="84"/>
      <c r="Q380" s="84"/>
      <c r="R380" s="84"/>
      <c r="S380" s="84"/>
      <c r="T380" s="84"/>
      <c r="U380" s="84"/>
      <c r="V380" s="84"/>
      <c r="W380" s="84"/>
      <c r="X380" s="84"/>
      <c r="Y380" s="84"/>
      <c r="Z380" s="84"/>
    </row>
    <row r="381" spans="1:26" ht="13.5" customHeight="1" x14ac:dyDescent="0.3">
      <c r="A381" s="84"/>
      <c r="B381" s="84"/>
      <c r="C381" s="84"/>
      <c r="D381" s="84"/>
      <c r="E381" s="84"/>
      <c r="F381" s="84"/>
      <c r="G381" s="84"/>
      <c r="H381" s="84"/>
      <c r="I381" s="84"/>
      <c r="J381" s="84"/>
      <c r="K381" s="84"/>
      <c r="L381" s="84"/>
      <c r="M381" s="84"/>
      <c r="N381" s="84"/>
      <c r="O381" s="84"/>
      <c r="P381" s="84"/>
      <c r="Q381" s="84"/>
      <c r="R381" s="84"/>
      <c r="S381" s="84"/>
      <c r="T381" s="84"/>
      <c r="U381" s="84"/>
      <c r="V381" s="84"/>
      <c r="W381" s="84"/>
      <c r="X381" s="84"/>
      <c r="Y381" s="84"/>
      <c r="Z381" s="84"/>
    </row>
    <row r="382" spans="1:26" ht="13.5" customHeight="1" x14ac:dyDescent="0.3">
      <c r="A382" s="84"/>
      <c r="B382" s="84"/>
      <c r="C382" s="84"/>
      <c r="D382" s="84"/>
      <c r="E382" s="84"/>
      <c r="F382" s="84"/>
      <c r="G382" s="84"/>
      <c r="H382" s="84"/>
      <c r="I382" s="84"/>
      <c r="J382" s="84"/>
      <c r="K382" s="84"/>
      <c r="L382" s="84"/>
      <c r="M382" s="84"/>
      <c r="N382" s="84"/>
      <c r="O382" s="84"/>
      <c r="P382" s="84"/>
      <c r="Q382" s="84"/>
      <c r="R382" s="84"/>
      <c r="S382" s="84"/>
      <c r="T382" s="84"/>
      <c r="U382" s="84"/>
      <c r="V382" s="84"/>
      <c r="W382" s="84"/>
      <c r="X382" s="84"/>
      <c r="Y382" s="84"/>
      <c r="Z382" s="84"/>
    </row>
    <row r="383" spans="1:26" ht="13.5" customHeight="1" x14ac:dyDescent="0.3">
      <c r="A383" s="84"/>
      <c r="B383" s="84"/>
      <c r="C383" s="84"/>
      <c r="D383" s="84"/>
      <c r="E383" s="84"/>
      <c r="F383" s="84"/>
      <c r="G383" s="84"/>
      <c r="H383" s="84"/>
      <c r="I383" s="84"/>
      <c r="J383" s="84"/>
      <c r="K383" s="84"/>
      <c r="L383" s="84"/>
      <c r="M383" s="84"/>
      <c r="N383" s="84"/>
      <c r="O383" s="84"/>
      <c r="P383" s="84"/>
      <c r="Q383" s="84"/>
      <c r="R383" s="84"/>
      <c r="S383" s="84"/>
      <c r="T383" s="84"/>
      <c r="U383" s="84"/>
      <c r="V383" s="84"/>
      <c r="W383" s="84"/>
      <c r="X383" s="84"/>
      <c r="Y383" s="84"/>
      <c r="Z383" s="84"/>
    </row>
    <row r="384" spans="1:26" ht="13.5" customHeight="1" x14ac:dyDescent="0.3">
      <c r="A384" s="84"/>
      <c r="B384" s="84"/>
      <c r="C384" s="84"/>
      <c r="D384" s="84"/>
      <c r="E384" s="84"/>
      <c r="F384" s="84"/>
      <c r="G384" s="84"/>
      <c r="H384" s="84"/>
      <c r="I384" s="84"/>
      <c r="J384" s="84"/>
      <c r="K384" s="84"/>
      <c r="L384" s="84"/>
      <c r="M384" s="84"/>
      <c r="N384" s="84"/>
      <c r="O384" s="84"/>
      <c r="P384" s="84"/>
      <c r="Q384" s="84"/>
      <c r="R384" s="84"/>
      <c r="S384" s="84"/>
      <c r="T384" s="84"/>
      <c r="U384" s="84"/>
      <c r="V384" s="84"/>
      <c r="W384" s="84"/>
      <c r="X384" s="84"/>
      <c r="Y384" s="84"/>
      <c r="Z384" s="84"/>
    </row>
    <row r="385" spans="1:26" ht="13.5" customHeight="1" x14ac:dyDescent="0.3">
      <c r="A385" s="84"/>
      <c r="B385" s="84"/>
      <c r="C385" s="84"/>
      <c r="D385" s="84"/>
      <c r="E385" s="84"/>
      <c r="F385" s="84"/>
      <c r="G385" s="84"/>
      <c r="H385" s="84"/>
      <c r="I385" s="84"/>
      <c r="J385" s="84"/>
      <c r="K385" s="84"/>
      <c r="L385" s="84"/>
      <c r="M385" s="84"/>
      <c r="N385" s="84"/>
      <c r="O385" s="84"/>
      <c r="P385" s="84"/>
      <c r="Q385" s="84"/>
      <c r="R385" s="84"/>
      <c r="S385" s="84"/>
      <c r="T385" s="84"/>
      <c r="U385" s="84"/>
      <c r="V385" s="84"/>
      <c r="W385" s="84"/>
      <c r="X385" s="84"/>
      <c r="Y385" s="84"/>
      <c r="Z385" s="84"/>
    </row>
    <row r="386" spans="1:26" ht="13.5" customHeight="1" x14ac:dyDescent="0.3">
      <c r="A386" s="84"/>
      <c r="B386" s="84"/>
      <c r="C386" s="84"/>
      <c r="D386" s="84"/>
      <c r="E386" s="84"/>
      <c r="F386" s="84"/>
      <c r="G386" s="84"/>
      <c r="H386" s="84"/>
      <c r="I386" s="84"/>
      <c r="J386" s="84"/>
      <c r="K386" s="84"/>
      <c r="L386" s="84"/>
      <c r="M386" s="84"/>
      <c r="N386" s="84"/>
      <c r="O386" s="84"/>
      <c r="P386" s="84"/>
      <c r="Q386" s="84"/>
      <c r="R386" s="84"/>
      <c r="S386" s="84"/>
      <c r="T386" s="84"/>
      <c r="U386" s="84"/>
      <c r="V386" s="84"/>
      <c r="W386" s="84"/>
      <c r="X386" s="84"/>
      <c r="Y386" s="84"/>
      <c r="Z386" s="84"/>
    </row>
    <row r="387" spans="1:26" ht="13.5" customHeight="1" x14ac:dyDescent="0.3">
      <c r="A387" s="84"/>
      <c r="B387" s="84"/>
      <c r="C387" s="84"/>
      <c r="D387" s="84"/>
      <c r="E387" s="84"/>
      <c r="F387" s="84"/>
      <c r="G387" s="84"/>
      <c r="H387" s="84"/>
      <c r="I387" s="84"/>
      <c r="J387" s="84"/>
      <c r="K387" s="84"/>
      <c r="L387" s="84"/>
      <c r="M387" s="84"/>
      <c r="N387" s="84"/>
      <c r="O387" s="84"/>
      <c r="P387" s="84"/>
      <c r="Q387" s="84"/>
      <c r="R387" s="84"/>
      <c r="S387" s="84"/>
      <c r="T387" s="84"/>
      <c r="U387" s="84"/>
      <c r="V387" s="84"/>
      <c r="W387" s="84"/>
      <c r="X387" s="84"/>
      <c r="Y387" s="84"/>
      <c r="Z387" s="84"/>
    </row>
    <row r="388" spans="1:26" ht="13.5" customHeight="1" x14ac:dyDescent="0.3">
      <c r="A388" s="84"/>
      <c r="B388" s="84"/>
      <c r="C388" s="84"/>
      <c r="D388" s="84"/>
      <c r="E388" s="84"/>
      <c r="F388" s="84"/>
      <c r="G388" s="84"/>
      <c r="H388" s="84"/>
      <c r="I388" s="84"/>
      <c r="J388" s="84"/>
      <c r="K388" s="84"/>
      <c r="L388" s="84"/>
      <c r="M388" s="84"/>
      <c r="N388" s="84"/>
      <c r="O388" s="84"/>
      <c r="P388" s="84"/>
      <c r="Q388" s="84"/>
      <c r="R388" s="84"/>
      <c r="S388" s="84"/>
      <c r="T388" s="84"/>
      <c r="U388" s="84"/>
      <c r="V388" s="84"/>
      <c r="W388" s="84"/>
      <c r="X388" s="84"/>
      <c r="Y388" s="84"/>
      <c r="Z388" s="84"/>
    </row>
    <row r="389" spans="1:26" ht="13.5" customHeight="1" x14ac:dyDescent="0.3">
      <c r="A389" s="84"/>
      <c r="B389" s="84"/>
      <c r="C389" s="84"/>
      <c r="D389" s="84"/>
      <c r="E389" s="84"/>
      <c r="F389" s="84"/>
      <c r="G389" s="84"/>
      <c r="H389" s="84"/>
      <c r="I389" s="84"/>
      <c r="J389" s="84"/>
      <c r="K389" s="84"/>
      <c r="L389" s="84"/>
      <c r="M389" s="84"/>
      <c r="N389" s="84"/>
      <c r="O389" s="84"/>
      <c r="P389" s="84"/>
      <c r="Q389" s="84"/>
      <c r="R389" s="84"/>
      <c r="S389" s="84"/>
      <c r="T389" s="84"/>
      <c r="U389" s="84"/>
      <c r="V389" s="84"/>
      <c r="W389" s="84"/>
      <c r="X389" s="84"/>
      <c r="Y389" s="84"/>
      <c r="Z389" s="84"/>
    </row>
    <row r="390" spans="1:26" ht="13.5" customHeight="1" x14ac:dyDescent="0.3">
      <c r="A390" s="84"/>
      <c r="B390" s="84"/>
      <c r="C390" s="84"/>
      <c r="D390" s="84"/>
      <c r="E390" s="84"/>
      <c r="F390" s="84"/>
      <c r="G390" s="84"/>
      <c r="H390" s="84"/>
      <c r="I390" s="84"/>
      <c r="J390" s="84"/>
      <c r="K390" s="84"/>
      <c r="L390" s="84"/>
      <c r="M390" s="84"/>
      <c r="N390" s="84"/>
      <c r="O390" s="84"/>
      <c r="P390" s="84"/>
      <c r="Q390" s="84"/>
      <c r="R390" s="84"/>
      <c r="S390" s="84"/>
      <c r="T390" s="84"/>
      <c r="U390" s="84"/>
      <c r="V390" s="84"/>
      <c r="W390" s="84"/>
      <c r="X390" s="84"/>
      <c r="Y390" s="84"/>
      <c r="Z390" s="84"/>
    </row>
    <row r="391" spans="1:26" ht="13.5" customHeight="1" x14ac:dyDescent="0.3">
      <c r="A391" s="84"/>
      <c r="B391" s="84"/>
      <c r="C391" s="84"/>
      <c r="D391" s="84"/>
      <c r="E391" s="84"/>
      <c r="F391" s="84"/>
      <c r="G391" s="84"/>
      <c r="H391" s="84"/>
      <c r="I391" s="84"/>
      <c r="J391" s="84"/>
      <c r="K391" s="84"/>
      <c r="L391" s="84"/>
      <c r="M391" s="84"/>
      <c r="N391" s="84"/>
      <c r="O391" s="84"/>
      <c r="P391" s="84"/>
      <c r="Q391" s="84"/>
      <c r="R391" s="84"/>
      <c r="S391" s="84"/>
      <c r="T391" s="84"/>
      <c r="U391" s="84"/>
      <c r="V391" s="84"/>
      <c r="W391" s="84"/>
      <c r="X391" s="84"/>
      <c r="Y391" s="84"/>
      <c r="Z391" s="84"/>
    </row>
    <row r="392" spans="1:26" ht="13.5" customHeight="1" x14ac:dyDescent="0.3">
      <c r="A392" s="84"/>
      <c r="B392" s="84"/>
      <c r="C392" s="84"/>
      <c r="D392" s="84"/>
      <c r="E392" s="84"/>
      <c r="F392" s="84"/>
      <c r="G392" s="84"/>
      <c r="H392" s="84"/>
      <c r="I392" s="84"/>
      <c r="J392" s="84"/>
      <c r="K392" s="84"/>
      <c r="L392" s="84"/>
      <c r="M392" s="84"/>
      <c r="N392" s="84"/>
      <c r="O392" s="84"/>
      <c r="P392" s="84"/>
      <c r="Q392" s="84"/>
      <c r="R392" s="84"/>
      <c r="S392" s="84"/>
      <c r="T392" s="84"/>
      <c r="U392" s="84"/>
      <c r="V392" s="84"/>
      <c r="W392" s="84"/>
      <c r="X392" s="84"/>
      <c r="Y392" s="84"/>
      <c r="Z392" s="84"/>
    </row>
    <row r="393" spans="1:26" ht="13.5" customHeight="1" x14ac:dyDescent="0.3">
      <c r="A393" s="84"/>
      <c r="B393" s="84"/>
      <c r="C393" s="84"/>
      <c r="D393" s="84"/>
      <c r="E393" s="84"/>
      <c r="F393" s="84"/>
      <c r="G393" s="84"/>
      <c r="H393" s="84"/>
      <c r="I393" s="84"/>
      <c r="J393" s="84"/>
      <c r="K393" s="84"/>
      <c r="L393" s="84"/>
      <c r="M393" s="84"/>
      <c r="N393" s="84"/>
      <c r="O393" s="84"/>
      <c r="P393" s="84"/>
      <c r="Q393" s="84"/>
      <c r="R393" s="84"/>
      <c r="S393" s="84"/>
      <c r="T393" s="84"/>
      <c r="U393" s="84"/>
      <c r="V393" s="84"/>
      <c r="W393" s="84"/>
      <c r="X393" s="84"/>
      <c r="Y393" s="84"/>
      <c r="Z393" s="84"/>
    </row>
    <row r="394" spans="1:26" ht="13.5" customHeight="1" x14ac:dyDescent="0.3">
      <c r="A394" s="84"/>
      <c r="B394" s="84"/>
      <c r="C394" s="84"/>
      <c r="D394" s="84"/>
      <c r="E394" s="84"/>
      <c r="F394" s="84"/>
      <c r="G394" s="84"/>
      <c r="H394" s="84"/>
      <c r="I394" s="84"/>
      <c r="J394" s="84"/>
      <c r="K394" s="84"/>
      <c r="L394" s="84"/>
      <c r="M394" s="84"/>
      <c r="N394" s="84"/>
      <c r="O394" s="84"/>
      <c r="P394" s="84"/>
      <c r="Q394" s="84"/>
      <c r="R394" s="84"/>
      <c r="S394" s="84"/>
      <c r="T394" s="84"/>
      <c r="U394" s="84"/>
      <c r="V394" s="84"/>
      <c r="W394" s="84"/>
      <c r="X394" s="84"/>
      <c r="Y394" s="84"/>
      <c r="Z394" s="84"/>
    </row>
    <row r="395" spans="1:26" ht="13.5" customHeight="1" x14ac:dyDescent="0.3">
      <c r="A395" s="84"/>
      <c r="B395" s="84"/>
      <c r="C395" s="84"/>
      <c r="D395" s="84"/>
      <c r="E395" s="84"/>
      <c r="F395" s="84"/>
      <c r="G395" s="84"/>
      <c r="H395" s="84"/>
      <c r="I395" s="84"/>
      <c r="J395" s="84"/>
      <c r="K395" s="84"/>
      <c r="L395" s="84"/>
      <c r="M395" s="84"/>
      <c r="N395" s="84"/>
      <c r="O395" s="84"/>
      <c r="P395" s="84"/>
      <c r="Q395" s="84"/>
      <c r="R395" s="84"/>
      <c r="S395" s="84"/>
      <c r="T395" s="84"/>
      <c r="U395" s="84"/>
      <c r="V395" s="84"/>
      <c r="W395" s="84"/>
      <c r="X395" s="84"/>
      <c r="Y395" s="84"/>
      <c r="Z395" s="84"/>
    </row>
    <row r="396" spans="1:26" ht="13.5" customHeight="1" x14ac:dyDescent="0.3">
      <c r="A396" s="84"/>
      <c r="B396" s="84"/>
      <c r="C396" s="84"/>
      <c r="D396" s="84"/>
      <c r="E396" s="84"/>
      <c r="F396" s="84"/>
      <c r="G396" s="84"/>
      <c r="H396" s="84"/>
      <c r="I396" s="84"/>
      <c r="J396" s="84"/>
      <c r="K396" s="84"/>
      <c r="L396" s="84"/>
      <c r="M396" s="84"/>
      <c r="N396" s="84"/>
      <c r="O396" s="84"/>
      <c r="P396" s="84"/>
      <c r="Q396" s="84"/>
      <c r="R396" s="84"/>
      <c r="S396" s="84"/>
      <c r="T396" s="84"/>
      <c r="U396" s="84"/>
      <c r="V396" s="84"/>
      <c r="W396" s="84"/>
      <c r="X396" s="84"/>
      <c r="Y396" s="84"/>
      <c r="Z396" s="84"/>
    </row>
    <row r="397" spans="1:26" ht="13.5" customHeight="1" x14ac:dyDescent="0.3">
      <c r="A397" s="84"/>
      <c r="B397" s="84"/>
      <c r="C397" s="84"/>
      <c r="D397" s="84"/>
      <c r="E397" s="84"/>
      <c r="F397" s="84"/>
      <c r="G397" s="84"/>
      <c r="H397" s="84"/>
      <c r="I397" s="84"/>
      <c r="J397" s="84"/>
      <c r="K397" s="84"/>
      <c r="L397" s="84"/>
      <c r="M397" s="84"/>
      <c r="N397" s="84"/>
      <c r="O397" s="84"/>
      <c r="P397" s="84"/>
      <c r="Q397" s="84"/>
      <c r="R397" s="84"/>
      <c r="S397" s="84"/>
      <c r="T397" s="84"/>
      <c r="U397" s="84"/>
      <c r="V397" s="84"/>
      <c r="W397" s="84"/>
      <c r="X397" s="84"/>
      <c r="Y397" s="84"/>
      <c r="Z397" s="84"/>
    </row>
    <row r="398" spans="1:26" ht="13.5" customHeight="1" x14ac:dyDescent="0.3">
      <c r="A398" s="84"/>
      <c r="B398" s="84"/>
      <c r="C398" s="84"/>
      <c r="D398" s="84"/>
      <c r="E398" s="84"/>
      <c r="F398" s="84"/>
      <c r="G398" s="84"/>
      <c r="H398" s="84"/>
      <c r="I398" s="84"/>
      <c r="J398" s="84"/>
      <c r="K398" s="84"/>
      <c r="L398" s="84"/>
      <c r="M398" s="84"/>
      <c r="N398" s="84"/>
      <c r="O398" s="84"/>
      <c r="P398" s="84"/>
      <c r="Q398" s="84"/>
      <c r="R398" s="84"/>
      <c r="S398" s="84"/>
      <c r="T398" s="84"/>
      <c r="U398" s="84"/>
      <c r="V398" s="84"/>
      <c r="W398" s="84"/>
      <c r="X398" s="84"/>
      <c r="Y398" s="84"/>
      <c r="Z398" s="84"/>
    </row>
    <row r="399" spans="1:26" ht="13.5" customHeight="1" x14ac:dyDescent="0.3">
      <c r="A399" s="84"/>
      <c r="B399" s="84"/>
      <c r="C399" s="84"/>
      <c r="D399" s="84"/>
      <c r="E399" s="84"/>
      <c r="F399" s="84"/>
      <c r="G399" s="84"/>
      <c r="H399" s="84"/>
      <c r="I399" s="84"/>
      <c r="J399" s="84"/>
      <c r="K399" s="84"/>
      <c r="L399" s="84"/>
      <c r="M399" s="84"/>
      <c r="N399" s="84"/>
      <c r="O399" s="84"/>
      <c r="P399" s="84"/>
      <c r="Q399" s="84"/>
      <c r="R399" s="84"/>
      <c r="S399" s="84"/>
      <c r="T399" s="84"/>
      <c r="U399" s="84"/>
      <c r="V399" s="84"/>
      <c r="W399" s="84"/>
      <c r="X399" s="84"/>
      <c r="Y399" s="84"/>
      <c r="Z399" s="84"/>
    </row>
    <row r="400" spans="1:26" ht="13.5" customHeight="1" x14ac:dyDescent="0.3">
      <c r="A400" s="84"/>
      <c r="B400" s="84"/>
      <c r="C400" s="84"/>
      <c r="D400" s="84"/>
      <c r="E400" s="84"/>
      <c r="F400" s="84"/>
      <c r="G400" s="84"/>
      <c r="H400" s="84"/>
      <c r="I400" s="84"/>
      <c r="J400" s="84"/>
      <c r="K400" s="84"/>
      <c r="L400" s="84"/>
      <c r="M400" s="84"/>
      <c r="N400" s="84"/>
      <c r="O400" s="84"/>
      <c r="P400" s="84"/>
      <c r="Q400" s="84"/>
      <c r="R400" s="84"/>
      <c r="S400" s="84"/>
      <c r="T400" s="84"/>
      <c r="U400" s="84"/>
      <c r="V400" s="84"/>
      <c r="W400" s="84"/>
      <c r="X400" s="84"/>
      <c r="Y400" s="84"/>
      <c r="Z400" s="84"/>
    </row>
    <row r="401" spans="1:26" ht="13.5" customHeight="1" x14ac:dyDescent="0.3">
      <c r="A401" s="84"/>
      <c r="B401" s="84"/>
      <c r="C401" s="84"/>
      <c r="D401" s="84"/>
      <c r="E401" s="84"/>
      <c r="F401" s="84"/>
      <c r="G401" s="84"/>
      <c r="H401" s="84"/>
      <c r="I401" s="84"/>
      <c r="J401" s="84"/>
      <c r="K401" s="84"/>
      <c r="L401" s="84"/>
      <c r="M401" s="84"/>
      <c r="N401" s="84"/>
      <c r="O401" s="84"/>
      <c r="P401" s="84"/>
      <c r="Q401" s="84"/>
      <c r="R401" s="84"/>
      <c r="S401" s="84"/>
      <c r="T401" s="84"/>
      <c r="U401" s="84"/>
      <c r="V401" s="84"/>
      <c r="W401" s="84"/>
      <c r="X401" s="84"/>
      <c r="Y401" s="84"/>
      <c r="Z401" s="84"/>
    </row>
    <row r="402" spans="1:26" ht="13.5" customHeight="1" x14ac:dyDescent="0.3">
      <c r="A402" s="84"/>
      <c r="B402" s="84"/>
      <c r="C402" s="84"/>
      <c r="D402" s="84"/>
      <c r="E402" s="84"/>
      <c r="F402" s="84"/>
      <c r="G402" s="84"/>
      <c r="H402" s="84"/>
      <c r="I402" s="84"/>
      <c r="J402" s="84"/>
      <c r="K402" s="84"/>
      <c r="L402" s="84"/>
      <c r="M402" s="84"/>
      <c r="N402" s="84"/>
      <c r="O402" s="84"/>
      <c r="P402" s="84"/>
      <c r="Q402" s="84"/>
      <c r="R402" s="84"/>
      <c r="S402" s="84"/>
      <c r="T402" s="84"/>
      <c r="U402" s="84"/>
      <c r="V402" s="84"/>
      <c r="W402" s="84"/>
      <c r="X402" s="84"/>
      <c r="Y402" s="84"/>
      <c r="Z402" s="84"/>
    </row>
    <row r="403" spans="1:26" ht="13.5" customHeight="1" x14ac:dyDescent="0.3">
      <c r="A403" s="84"/>
      <c r="B403" s="84"/>
      <c r="C403" s="84"/>
      <c r="D403" s="84"/>
      <c r="E403" s="84"/>
      <c r="F403" s="84"/>
      <c r="G403" s="84"/>
      <c r="H403" s="84"/>
      <c r="I403" s="84"/>
      <c r="J403" s="84"/>
      <c r="K403" s="84"/>
      <c r="L403" s="84"/>
      <c r="M403" s="84"/>
      <c r="N403" s="84"/>
      <c r="O403" s="84"/>
      <c r="P403" s="84"/>
      <c r="Q403" s="84"/>
      <c r="R403" s="84"/>
      <c r="S403" s="84"/>
      <c r="T403" s="84"/>
      <c r="U403" s="84"/>
      <c r="V403" s="84"/>
      <c r="W403" s="84"/>
      <c r="X403" s="84"/>
      <c r="Y403" s="84"/>
      <c r="Z403" s="84"/>
    </row>
    <row r="404" spans="1:26" ht="13.5" customHeight="1" x14ac:dyDescent="0.3">
      <c r="A404" s="84"/>
      <c r="B404" s="84"/>
      <c r="C404" s="84"/>
      <c r="D404" s="84"/>
      <c r="E404" s="84"/>
      <c r="F404" s="84"/>
      <c r="G404" s="84"/>
      <c r="H404" s="84"/>
      <c r="I404" s="84"/>
      <c r="J404" s="84"/>
      <c r="K404" s="84"/>
      <c r="L404" s="84"/>
      <c r="M404" s="84"/>
      <c r="N404" s="84"/>
      <c r="O404" s="84"/>
      <c r="P404" s="84"/>
      <c r="Q404" s="84"/>
      <c r="R404" s="84"/>
      <c r="S404" s="84"/>
      <c r="T404" s="84"/>
      <c r="U404" s="84"/>
      <c r="V404" s="84"/>
      <c r="W404" s="84"/>
      <c r="X404" s="84"/>
      <c r="Y404" s="84"/>
      <c r="Z404" s="84"/>
    </row>
    <row r="405" spans="1:26" ht="13.5" customHeight="1" x14ac:dyDescent="0.3">
      <c r="A405" s="84"/>
      <c r="B405" s="84"/>
      <c r="C405" s="84"/>
      <c r="D405" s="84"/>
      <c r="E405" s="84"/>
      <c r="F405" s="84"/>
      <c r="G405" s="84"/>
      <c r="H405" s="84"/>
      <c r="I405" s="84"/>
      <c r="J405" s="84"/>
      <c r="K405" s="84"/>
      <c r="L405" s="84"/>
      <c r="M405" s="84"/>
      <c r="N405" s="84"/>
      <c r="O405" s="84"/>
      <c r="P405" s="84"/>
      <c r="Q405" s="84"/>
      <c r="R405" s="84"/>
      <c r="S405" s="84"/>
      <c r="T405" s="84"/>
      <c r="U405" s="84"/>
      <c r="V405" s="84"/>
      <c r="W405" s="84"/>
      <c r="X405" s="84"/>
      <c r="Y405" s="84"/>
      <c r="Z405" s="84"/>
    </row>
    <row r="406" spans="1:26" ht="13.5" customHeight="1" x14ac:dyDescent="0.3">
      <c r="A406" s="84"/>
      <c r="B406" s="84"/>
      <c r="C406" s="84"/>
      <c r="D406" s="84"/>
      <c r="E406" s="84"/>
      <c r="F406" s="84"/>
      <c r="G406" s="84"/>
      <c r="H406" s="84"/>
      <c r="I406" s="84"/>
      <c r="J406" s="84"/>
      <c r="K406" s="84"/>
      <c r="L406" s="84"/>
      <c r="M406" s="84"/>
      <c r="N406" s="84"/>
      <c r="O406" s="84"/>
      <c r="P406" s="84"/>
      <c r="Q406" s="84"/>
      <c r="R406" s="84"/>
      <c r="S406" s="84"/>
      <c r="T406" s="84"/>
      <c r="U406" s="84"/>
      <c r="V406" s="84"/>
      <c r="W406" s="84"/>
      <c r="X406" s="84"/>
      <c r="Y406" s="84"/>
      <c r="Z406" s="84"/>
    </row>
    <row r="407" spans="1:26" ht="13.5" customHeight="1" x14ac:dyDescent="0.3">
      <c r="A407" s="84"/>
      <c r="B407" s="84"/>
      <c r="C407" s="84"/>
      <c r="D407" s="84"/>
      <c r="E407" s="84"/>
      <c r="F407" s="84"/>
      <c r="G407" s="84"/>
      <c r="H407" s="84"/>
      <c r="I407" s="84"/>
      <c r="J407" s="84"/>
      <c r="K407" s="84"/>
      <c r="L407" s="84"/>
      <c r="M407" s="84"/>
      <c r="N407" s="84"/>
      <c r="O407" s="84"/>
      <c r="P407" s="84"/>
      <c r="Q407" s="84"/>
      <c r="R407" s="84"/>
      <c r="S407" s="84"/>
      <c r="T407" s="84"/>
      <c r="U407" s="84"/>
      <c r="V407" s="84"/>
      <c r="W407" s="84"/>
      <c r="X407" s="84"/>
      <c r="Y407" s="84"/>
      <c r="Z407" s="84"/>
    </row>
    <row r="408" spans="1:26" ht="13.5" customHeight="1" x14ac:dyDescent="0.3">
      <c r="A408" s="84"/>
      <c r="B408" s="84"/>
      <c r="C408" s="84"/>
      <c r="D408" s="84"/>
      <c r="E408" s="84"/>
      <c r="F408" s="84"/>
      <c r="G408" s="84"/>
      <c r="H408" s="84"/>
      <c r="I408" s="84"/>
      <c r="J408" s="84"/>
      <c r="K408" s="84"/>
      <c r="L408" s="84"/>
      <c r="M408" s="84"/>
      <c r="N408" s="84"/>
      <c r="O408" s="84"/>
      <c r="P408" s="84"/>
      <c r="Q408" s="84"/>
      <c r="R408" s="84"/>
      <c r="S408" s="84"/>
      <c r="T408" s="84"/>
      <c r="U408" s="84"/>
      <c r="V408" s="84"/>
      <c r="W408" s="84"/>
      <c r="X408" s="84"/>
      <c r="Y408" s="84"/>
      <c r="Z408" s="84"/>
    </row>
    <row r="409" spans="1:26" ht="13.5" customHeight="1" x14ac:dyDescent="0.3">
      <c r="A409" s="84"/>
      <c r="B409" s="84"/>
      <c r="C409" s="84"/>
      <c r="D409" s="84"/>
      <c r="E409" s="84"/>
      <c r="F409" s="84"/>
      <c r="G409" s="84"/>
      <c r="H409" s="84"/>
      <c r="I409" s="84"/>
      <c r="J409" s="84"/>
      <c r="K409" s="84"/>
      <c r="L409" s="84"/>
      <c r="M409" s="84"/>
      <c r="N409" s="84"/>
      <c r="O409" s="84"/>
      <c r="P409" s="84"/>
      <c r="Q409" s="84"/>
      <c r="R409" s="84"/>
      <c r="S409" s="84"/>
      <c r="T409" s="84"/>
      <c r="U409" s="84"/>
      <c r="V409" s="84"/>
      <c r="W409" s="84"/>
      <c r="X409" s="84"/>
      <c r="Y409" s="84"/>
      <c r="Z409" s="84"/>
    </row>
    <row r="410" spans="1:26" ht="13.5" customHeight="1" x14ac:dyDescent="0.3">
      <c r="A410" s="84"/>
      <c r="B410" s="84"/>
      <c r="C410" s="84"/>
      <c r="D410" s="84"/>
      <c r="E410" s="84"/>
      <c r="F410" s="84"/>
      <c r="G410" s="84"/>
      <c r="H410" s="84"/>
      <c r="I410" s="84"/>
      <c r="J410" s="84"/>
      <c r="K410" s="84"/>
      <c r="L410" s="84"/>
      <c r="M410" s="84"/>
      <c r="N410" s="84"/>
      <c r="O410" s="84"/>
      <c r="P410" s="84"/>
      <c r="Q410" s="84"/>
      <c r="R410" s="84"/>
      <c r="S410" s="84"/>
      <c r="T410" s="84"/>
      <c r="U410" s="84"/>
      <c r="V410" s="84"/>
      <c r="W410" s="84"/>
      <c r="X410" s="84"/>
      <c r="Y410" s="84"/>
      <c r="Z410" s="84"/>
    </row>
    <row r="411" spans="1:26" ht="13.5" customHeight="1" x14ac:dyDescent="0.3">
      <c r="A411" s="84"/>
      <c r="B411" s="84"/>
      <c r="C411" s="84"/>
      <c r="D411" s="84"/>
      <c r="E411" s="84"/>
      <c r="F411" s="84"/>
      <c r="G411" s="84"/>
      <c r="H411" s="84"/>
      <c r="I411" s="84"/>
      <c r="J411" s="84"/>
      <c r="K411" s="84"/>
      <c r="L411" s="84"/>
      <c r="M411" s="84"/>
      <c r="N411" s="84"/>
      <c r="O411" s="84"/>
      <c r="P411" s="84"/>
      <c r="Q411" s="84"/>
      <c r="R411" s="84"/>
      <c r="S411" s="84"/>
      <c r="T411" s="84"/>
      <c r="U411" s="84"/>
      <c r="V411" s="84"/>
      <c r="W411" s="84"/>
      <c r="X411" s="84"/>
      <c r="Y411" s="84"/>
      <c r="Z411" s="84"/>
    </row>
    <row r="412" spans="1:26" ht="13.5" customHeight="1" x14ac:dyDescent="0.3">
      <c r="A412" s="84"/>
      <c r="B412" s="84"/>
      <c r="C412" s="84"/>
      <c r="D412" s="84"/>
      <c r="E412" s="84"/>
      <c r="F412" s="84"/>
      <c r="G412" s="84"/>
      <c r="H412" s="84"/>
      <c r="I412" s="84"/>
      <c r="J412" s="84"/>
      <c r="K412" s="84"/>
      <c r="L412" s="84"/>
      <c r="M412" s="84"/>
      <c r="N412" s="84"/>
      <c r="O412" s="84"/>
      <c r="P412" s="84"/>
      <c r="Q412" s="84"/>
      <c r="R412" s="84"/>
      <c r="S412" s="84"/>
      <c r="T412" s="84"/>
      <c r="U412" s="84"/>
      <c r="V412" s="84"/>
      <c r="W412" s="84"/>
      <c r="X412" s="84"/>
      <c r="Y412" s="84"/>
      <c r="Z412" s="84"/>
    </row>
    <row r="413" spans="1:26" ht="13.5" customHeight="1" x14ac:dyDescent="0.3">
      <c r="A413" s="84"/>
      <c r="B413" s="84"/>
      <c r="C413" s="84"/>
      <c r="D413" s="84"/>
      <c r="E413" s="84"/>
      <c r="F413" s="84"/>
      <c r="G413" s="84"/>
      <c r="H413" s="84"/>
      <c r="I413" s="84"/>
      <c r="J413" s="84"/>
      <c r="K413" s="84"/>
      <c r="L413" s="84"/>
      <c r="M413" s="84"/>
      <c r="N413" s="84"/>
      <c r="O413" s="84"/>
      <c r="P413" s="84"/>
      <c r="Q413" s="84"/>
      <c r="R413" s="84"/>
      <c r="S413" s="84"/>
      <c r="T413" s="84"/>
      <c r="U413" s="84"/>
      <c r="V413" s="84"/>
      <c r="W413" s="84"/>
      <c r="X413" s="84"/>
      <c r="Y413" s="84"/>
      <c r="Z413" s="84"/>
    </row>
    <row r="414" spans="1:26" ht="13.5" customHeight="1" x14ac:dyDescent="0.3">
      <c r="A414" s="84"/>
      <c r="B414" s="84"/>
      <c r="C414" s="84"/>
      <c r="D414" s="84"/>
      <c r="E414" s="84"/>
      <c r="F414" s="84"/>
      <c r="G414" s="84"/>
      <c r="H414" s="84"/>
      <c r="I414" s="84"/>
      <c r="J414" s="84"/>
      <c r="K414" s="84"/>
      <c r="L414" s="84"/>
      <c r="M414" s="84"/>
      <c r="N414" s="84"/>
      <c r="O414" s="84"/>
      <c r="P414" s="84"/>
      <c r="Q414" s="84"/>
      <c r="R414" s="84"/>
      <c r="S414" s="84"/>
      <c r="T414" s="84"/>
      <c r="U414" s="84"/>
      <c r="V414" s="84"/>
      <c r="W414" s="84"/>
      <c r="X414" s="84"/>
      <c r="Y414" s="84"/>
      <c r="Z414" s="84"/>
    </row>
    <row r="415" spans="1:26" ht="13.5" customHeight="1" x14ac:dyDescent="0.3">
      <c r="A415" s="84"/>
      <c r="B415" s="84"/>
      <c r="C415" s="84"/>
      <c r="D415" s="84"/>
      <c r="E415" s="84"/>
      <c r="F415" s="84"/>
      <c r="G415" s="84"/>
      <c r="H415" s="84"/>
      <c r="I415" s="84"/>
      <c r="J415" s="84"/>
      <c r="K415" s="84"/>
      <c r="L415" s="84"/>
      <c r="M415" s="84"/>
      <c r="N415" s="84"/>
      <c r="O415" s="84"/>
      <c r="P415" s="84"/>
      <c r="Q415" s="84"/>
      <c r="R415" s="84"/>
      <c r="S415" s="84"/>
      <c r="T415" s="84"/>
      <c r="U415" s="84"/>
      <c r="V415" s="84"/>
      <c r="W415" s="84"/>
      <c r="X415" s="84"/>
      <c r="Y415" s="84"/>
      <c r="Z415" s="84"/>
    </row>
    <row r="416" spans="1:26" ht="13.5" customHeight="1" x14ac:dyDescent="0.3">
      <c r="A416" s="84"/>
      <c r="B416" s="84"/>
      <c r="C416" s="84"/>
      <c r="D416" s="84"/>
      <c r="E416" s="84"/>
      <c r="F416" s="84"/>
      <c r="G416" s="84"/>
      <c r="H416" s="84"/>
      <c r="I416" s="84"/>
      <c r="J416" s="84"/>
      <c r="K416" s="84"/>
      <c r="L416" s="84"/>
      <c r="M416" s="84"/>
      <c r="N416" s="84"/>
      <c r="O416" s="84"/>
      <c r="P416" s="84"/>
      <c r="Q416" s="84"/>
      <c r="R416" s="84"/>
      <c r="S416" s="84"/>
      <c r="T416" s="84"/>
      <c r="U416" s="84"/>
      <c r="V416" s="84"/>
      <c r="W416" s="84"/>
      <c r="X416" s="84"/>
      <c r="Y416" s="84"/>
      <c r="Z416" s="84"/>
    </row>
    <row r="417" spans="1:26" ht="13.5" customHeight="1" x14ac:dyDescent="0.3">
      <c r="A417" s="84"/>
      <c r="B417" s="84"/>
      <c r="C417" s="84"/>
      <c r="D417" s="84"/>
      <c r="E417" s="84"/>
      <c r="F417" s="84"/>
      <c r="G417" s="84"/>
      <c r="H417" s="84"/>
      <c r="I417" s="84"/>
      <c r="J417" s="84"/>
      <c r="K417" s="84"/>
      <c r="L417" s="84"/>
      <c r="M417" s="84"/>
      <c r="N417" s="84"/>
      <c r="O417" s="84"/>
      <c r="P417" s="84"/>
      <c r="Q417" s="84"/>
      <c r="R417" s="84"/>
      <c r="S417" s="84"/>
      <c r="T417" s="84"/>
      <c r="U417" s="84"/>
      <c r="V417" s="84"/>
      <c r="W417" s="84"/>
      <c r="X417" s="84"/>
      <c r="Y417" s="84"/>
      <c r="Z417" s="84"/>
    </row>
    <row r="418" spans="1:26" ht="13.5" customHeight="1" x14ac:dyDescent="0.3">
      <c r="A418" s="84"/>
      <c r="B418" s="84"/>
      <c r="C418" s="84"/>
      <c r="D418" s="84"/>
      <c r="E418" s="84"/>
      <c r="F418" s="84"/>
      <c r="G418" s="84"/>
      <c r="H418" s="84"/>
      <c r="I418" s="84"/>
      <c r="J418" s="84"/>
      <c r="K418" s="84"/>
      <c r="L418" s="84"/>
      <c r="M418" s="84"/>
      <c r="N418" s="84"/>
      <c r="O418" s="84"/>
      <c r="P418" s="84"/>
      <c r="Q418" s="84"/>
      <c r="R418" s="84"/>
      <c r="S418" s="84"/>
      <c r="T418" s="84"/>
      <c r="U418" s="84"/>
      <c r="V418" s="84"/>
      <c r="W418" s="84"/>
      <c r="X418" s="84"/>
      <c r="Y418" s="84"/>
      <c r="Z418" s="84"/>
    </row>
    <row r="419" spans="1:26" ht="13.5" customHeight="1" x14ac:dyDescent="0.3">
      <c r="A419" s="84"/>
      <c r="B419" s="84"/>
      <c r="C419" s="84"/>
      <c r="D419" s="84"/>
      <c r="E419" s="84"/>
      <c r="F419" s="84"/>
      <c r="G419" s="84"/>
      <c r="H419" s="84"/>
      <c r="I419" s="84"/>
      <c r="J419" s="84"/>
      <c r="K419" s="84"/>
      <c r="L419" s="84"/>
      <c r="M419" s="84"/>
      <c r="N419" s="84"/>
      <c r="O419" s="84"/>
      <c r="P419" s="84"/>
      <c r="Q419" s="84"/>
      <c r="R419" s="84"/>
      <c r="S419" s="84"/>
      <c r="T419" s="84"/>
      <c r="U419" s="84"/>
      <c r="V419" s="84"/>
      <c r="W419" s="84"/>
      <c r="X419" s="84"/>
      <c r="Y419" s="84"/>
      <c r="Z419" s="84"/>
    </row>
    <row r="420" spans="1:26" ht="13.5" customHeight="1" x14ac:dyDescent="0.3">
      <c r="A420" s="84"/>
      <c r="B420" s="84"/>
      <c r="C420" s="84"/>
      <c r="D420" s="84"/>
      <c r="E420" s="84"/>
      <c r="F420" s="84"/>
      <c r="G420" s="84"/>
      <c r="H420" s="84"/>
      <c r="I420" s="84"/>
      <c r="J420" s="84"/>
      <c r="K420" s="84"/>
      <c r="L420" s="84"/>
      <c r="M420" s="84"/>
      <c r="N420" s="84"/>
      <c r="O420" s="84"/>
      <c r="P420" s="84"/>
      <c r="Q420" s="84"/>
      <c r="R420" s="84"/>
      <c r="S420" s="84"/>
      <c r="T420" s="84"/>
      <c r="U420" s="84"/>
      <c r="V420" s="84"/>
      <c r="W420" s="84"/>
      <c r="X420" s="84"/>
      <c r="Y420" s="84"/>
      <c r="Z420" s="84"/>
    </row>
    <row r="421" spans="1:26" ht="13.5" customHeight="1" x14ac:dyDescent="0.3">
      <c r="A421" s="84"/>
      <c r="B421" s="84"/>
      <c r="C421" s="84"/>
      <c r="D421" s="84"/>
      <c r="E421" s="84"/>
      <c r="F421" s="84"/>
      <c r="G421" s="84"/>
      <c r="H421" s="84"/>
      <c r="I421" s="84"/>
      <c r="J421" s="84"/>
      <c r="K421" s="84"/>
      <c r="L421" s="84"/>
      <c r="M421" s="84"/>
      <c r="N421" s="84"/>
      <c r="O421" s="84"/>
      <c r="P421" s="84"/>
      <c r="Q421" s="84"/>
      <c r="R421" s="84"/>
      <c r="S421" s="84"/>
      <c r="T421" s="84"/>
      <c r="U421" s="84"/>
      <c r="V421" s="84"/>
      <c r="W421" s="84"/>
      <c r="X421" s="84"/>
      <c r="Y421" s="84"/>
      <c r="Z421" s="84"/>
    </row>
    <row r="422" spans="1:26" ht="13.5" customHeight="1" x14ac:dyDescent="0.3">
      <c r="A422" s="84"/>
      <c r="B422" s="84"/>
      <c r="C422" s="84"/>
      <c r="D422" s="84"/>
      <c r="E422" s="84"/>
      <c r="F422" s="84"/>
      <c r="G422" s="84"/>
      <c r="H422" s="84"/>
      <c r="I422" s="84"/>
      <c r="J422" s="84"/>
      <c r="K422" s="84"/>
      <c r="L422" s="84"/>
      <c r="M422" s="84"/>
      <c r="N422" s="84"/>
      <c r="O422" s="84"/>
      <c r="P422" s="84"/>
      <c r="Q422" s="84"/>
      <c r="R422" s="84"/>
      <c r="S422" s="84"/>
      <c r="T422" s="84"/>
      <c r="U422" s="84"/>
      <c r="V422" s="84"/>
      <c r="W422" s="84"/>
      <c r="X422" s="84"/>
      <c r="Y422" s="84"/>
      <c r="Z422" s="84"/>
    </row>
    <row r="423" spans="1:26" ht="13.5" customHeight="1" x14ac:dyDescent="0.3">
      <c r="A423" s="84"/>
      <c r="B423" s="84"/>
      <c r="C423" s="84"/>
      <c r="D423" s="84"/>
      <c r="E423" s="84"/>
      <c r="F423" s="84"/>
      <c r="G423" s="84"/>
      <c r="H423" s="84"/>
      <c r="I423" s="84"/>
      <c r="J423" s="84"/>
      <c r="K423" s="84"/>
      <c r="L423" s="84"/>
      <c r="M423" s="84"/>
      <c r="N423" s="84"/>
      <c r="O423" s="84"/>
      <c r="P423" s="84"/>
      <c r="Q423" s="84"/>
      <c r="R423" s="84"/>
      <c r="S423" s="84"/>
      <c r="T423" s="84"/>
      <c r="U423" s="84"/>
      <c r="V423" s="84"/>
      <c r="W423" s="84"/>
      <c r="X423" s="84"/>
      <c r="Y423" s="84"/>
      <c r="Z423" s="84"/>
    </row>
    <row r="424" spans="1:26" ht="13.5" customHeight="1" x14ac:dyDescent="0.3">
      <c r="A424" s="84"/>
      <c r="B424" s="84"/>
      <c r="C424" s="84"/>
      <c r="D424" s="84"/>
      <c r="E424" s="84"/>
      <c r="F424" s="84"/>
      <c r="G424" s="84"/>
      <c r="H424" s="84"/>
      <c r="I424" s="84"/>
      <c r="J424" s="84"/>
      <c r="K424" s="84"/>
      <c r="L424" s="84"/>
      <c r="M424" s="84"/>
      <c r="N424" s="84"/>
      <c r="O424" s="84"/>
      <c r="P424" s="84"/>
      <c r="Q424" s="84"/>
      <c r="R424" s="84"/>
      <c r="S424" s="84"/>
      <c r="T424" s="84"/>
      <c r="U424" s="84"/>
      <c r="V424" s="84"/>
      <c r="W424" s="84"/>
      <c r="X424" s="84"/>
      <c r="Y424" s="84"/>
      <c r="Z424" s="84"/>
    </row>
    <row r="425" spans="1:26" ht="13.5" customHeight="1" x14ac:dyDescent="0.3">
      <c r="A425" s="84"/>
      <c r="B425" s="84"/>
      <c r="C425" s="84"/>
      <c r="D425" s="84"/>
      <c r="E425" s="84"/>
      <c r="F425" s="84"/>
      <c r="G425" s="84"/>
      <c r="H425" s="84"/>
      <c r="I425" s="84"/>
      <c r="J425" s="84"/>
      <c r="K425" s="84"/>
      <c r="L425" s="84"/>
      <c r="M425" s="84"/>
      <c r="N425" s="84"/>
      <c r="O425" s="84"/>
      <c r="P425" s="84"/>
      <c r="Q425" s="84"/>
      <c r="R425" s="84"/>
      <c r="S425" s="84"/>
      <c r="T425" s="84"/>
      <c r="U425" s="84"/>
      <c r="V425" s="84"/>
      <c r="W425" s="84"/>
      <c r="X425" s="84"/>
      <c r="Y425" s="84"/>
      <c r="Z425" s="84"/>
    </row>
    <row r="426" spans="1:26" ht="13.5" customHeight="1" x14ac:dyDescent="0.3">
      <c r="A426" s="84"/>
      <c r="B426" s="84"/>
      <c r="C426" s="84"/>
      <c r="D426" s="84"/>
      <c r="E426" s="84"/>
      <c r="F426" s="84"/>
      <c r="G426" s="84"/>
      <c r="H426" s="84"/>
      <c r="I426" s="84"/>
      <c r="J426" s="84"/>
      <c r="K426" s="84"/>
      <c r="L426" s="84"/>
      <c r="M426" s="84"/>
      <c r="N426" s="84"/>
      <c r="O426" s="84"/>
      <c r="P426" s="84"/>
      <c r="Q426" s="84"/>
      <c r="R426" s="84"/>
      <c r="S426" s="84"/>
      <c r="T426" s="84"/>
      <c r="U426" s="84"/>
      <c r="V426" s="84"/>
      <c r="W426" s="84"/>
      <c r="X426" s="84"/>
      <c r="Y426" s="84"/>
      <c r="Z426" s="84"/>
    </row>
    <row r="427" spans="1:26" ht="13.5" customHeight="1" x14ac:dyDescent="0.3">
      <c r="A427" s="84"/>
      <c r="B427" s="84"/>
      <c r="C427" s="84"/>
      <c r="D427" s="84"/>
      <c r="E427" s="84"/>
      <c r="F427" s="84"/>
      <c r="G427" s="84"/>
      <c r="H427" s="84"/>
      <c r="I427" s="84"/>
      <c r="J427" s="84"/>
      <c r="K427" s="84"/>
      <c r="L427" s="84"/>
      <c r="M427" s="84"/>
      <c r="N427" s="84"/>
      <c r="O427" s="84"/>
      <c r="P427" s="84"/>
      <c r="Q427" s="84"/>
      <c r="R427" s="84"/>
      <c r="S427" s="84"/>
      <c r="T427" s="84"/>
      <c r="U427" s="84"/>
      <c r="V427" s="84"/>
      <c r="W427" s="84"/>
      <c r="X427" s="84"/>
      <c r="Y427" s="84"/>
      <c r="Z427" s="84"/>
    </row>
    <row r="428" spans="1:26" ht="13.5" customHeight="1" x14ac:dyDescent="0.3">
      <c r="A428" s="84"/>
      <c r="B428" s="84"/>
      <c r="C428" s="84"/>
      <c r="D428" s="84"/>
      <c r="E428" s="84"/>
      <c r="F428" s="84"/>
      <c r="G428" s="84"/>
      <c r="H428" s="84"/>
      <c r="I428" s="84"/>
      <c r="J428" s="84"/>
      <c r="K428" s="84"/>
      <c r="L428" s="84"/>
      <c r="M428" s="84"/>
      <c r="N428" s="84"/>
      <c r="O428" s="84"/>
      <c r="P428" s="84"/>
      <c r="Q428" s="84"/>
      <c r="R428" s="84"/>
      <c r="S428" s="84"/>
      <c r="T428" s="84"/>
      <c r="U428" s="84"/>
      <c r="V428" s="84"/>
      <c r="W428" s="84"/>
      <c r="X428" s="84"/>
      <c r="Y428" s="84"/>
      <c r="Z428" s="84"/>
    </row>
    <row r="429" spans="1:26" ht="13.5" customHeight="1" x14ac:dyDescent="0.3">
      <c r="A429" s="84"/>
      <c r="B429" s="84"/>
      <c r="C429" s="84"/>
      <c r="D429" s="84"/>
      <c r="E429" s="84"/>
      <c r="F429" s="84"/>
      <c r="G429" s="84"/>
      <c r="H429" s="84"/>
      <c r="I429" s="84"/>
      <c r="J429" s="84"/>
      <c r="K429" s="84"/>
      <c r="L429" s="84"/>
      <c r="M429" s="84"/>
      <c r="N429" s="84"/>
      <c r="O429" s="84"/>
      <c r="P429" s="84"/>
      <c r="Q429" s="84"/>
      <c r="R429" s="84"/>
      <c r="S429" s="84"/>
      <c r="T429" s="84"/>
      <c r="U429" s="84"/>
      <c r="V429" s="84"/>
      <c r="W429" s="84"/>
      <c r="X429" s="84"/>
      <c r="Y429" s="84"/>
      <c r="Z429" s="84"/>
    </row>
    <row r="430" spans="1:26" ht="13.5" customHeight="1" x14ac:dyDescent="0.3">
      <c r="A430" s="84"/>
      <c r="B430" s="84"/>
      <c r="C430" s="84"/>
      <c r="D430" s="84"/>
      <c r="E430" s="84"/>
      <c r="F430" s="84"/>
      <c r="G430" s="84"/>
      <c r="H430" s="84"/>
      <c r="I430" s="84"/>
      <c r="J430" s="84"/>
      <c r="K430" s="84"/>
      <c r="L430" s="84"/>
      <c r="M430" s="84"/>
      <c r="N430" s="84"/>
      <c r="O430" s="84"/>
      <c r="P430" s="84"/>
      <c r="Q430" s="84"/>
      <c r="R430" s="84"/>
      <c r="S430" s="84"/>
      <c r="T430" s="84"/>
      <c r="U430" s="84"/>
      <c r="V430" s="84"/>
      <c r="W430" s="84"/>
      <c r="X430" s="84"/>
      <c r="Y430" s="84"/>
      <c r="Z430" s="84"/>
    </row>
    <row r="431" spans="1:26" ht="13.5" customHeight="1" x14ac:dyDescent="0.3">
      <c r="A431" s="84"/>
      <c r="B431" s="84"/>
      <c r="C431" s="84"/>
      <c r="D431" s="84"/>
      <c r="E431" s="84"/>
      <c r="F431" s="84"/>
      <c r="G431" s="84"/>
      <c r="H431" s="84"/>
      <c r="I431" s="84"/>
      <c r="J431" s="84"/>
      <c r="K431" s="84"/>
      <c r="L431" s="84"/>
      <c r="M431" s="84"/>
      <c r="N431" s="84"/>
      <c r="O431" s="84"/>
      <c r="P431" s="84"/>
      <c r="Q431" s="84"/>
      <c r="R431" s="84"/>
      <c r="S431" s="84"/>
      <c r="T431" s="84"/>
      <c r="U431" s="84"/>
      <c r="V431" s="84"/>
      <c r="W431" s="84"/>
      <c r="X431" s="84"/>
      <c r="Y431" s="84"/>
      <c r="Z431" s="84"/>
    </row>
    <row r="432" spans="1:26" ht="13.5" customHeight="1" x14ac:dyDescent="0.3">
      <c r="A432" s="84"/>
      <c r="B432" s="84"/>
      <c r="C432" s="84"/>
      <c r="D432" s="84"/>
      <c r="E432" s="84"/>
      <c r="F432" s="84"/>
      <c r="G432" s="84"/>
      <c r="H432" s="84"/>
      <c r="I432" s="84"/>
      <c r="J432" s="84"/>
      <c r="K432" s="84"/>
      <c r="L432" s="84"/>
      <c r="M432" s="84"/>
      <c r="N432" s="84"/>
      <c r="O432" s="84"/>
      <c r="P432" s="84"/>
      <c r="Q432" s="84"/>
      <c r="R432" s="84"/>
      <c r="S432" s="84"/>
      <c r="T432" s="84"/>
      <c r="U432" s="84"/>
      <c r="V432" s="84"/>
      <c r="W432" s="84"/>
      <c r="X432" s="84"/>
      <c r="Y432" s="84"/>
      <c r="Z432" s="84"/>
    </row>
    <row r="433" spans="1:26" ht="13.5" customHeight="1" x14ac:dyDescent="0.3">
      <c r="A433" s="84"/>
      <c r="B433" s="84"/>
      <c r="C433" s="84"/>
      <c r="D433" s="84"/>
      <c r="E433" s="84"/>
      <c r="F433" s="84"/>
      <c r="G433" s="84"/>
      <c r="H433" s="84"/>
      <c r="I433" s="84"/>
      <c r="J433" s="84"/>
      <c r="K433" s="84"/>
      <c r="L433" s="84"/>
      <c r="M433" s="84"/>
      <c r="N433" s="84"/>
      <c r="O433" s="84"/>
      <c r="P433" s="84"/>
      <c r="Q433" s="84"/>
      <c r="R433" s="84"/>
      <c r="S433" s="84"/>
      <c r="T433" s="84"/>
      <c r="U433" s="84"/>
      <c r="V433" s="84"/>
      <c r="W433" s="84"/>
      <c r="X433" s="84"/>
      <c r="Y433" s="84"/>
      <c r="Z433" s="84"/>
    </row>
    <row r="434" spans="1:26" ht="13.5" customHeight="1" x14ac:dyDescent="0.3">
      <c r="A434" s="84"/>
      <c r="B434" s="84"/>
      <c r="C434" s="84"/>
      <c r="D434" s="84"/>
      <c r="E434" s="84"/>
      <c r="F434" s="84"/>
      <c r="G434" s="84"/>
      <c r="H434" s="84"/>
      <c r="I434" s="84"/>
      <c r="J434" s="84"/>
      <c r="K434" s="84"/>
      <c r="L434" s="84"/>
      <c r="M434" s="84"/>
      <c r="N434" s="84"/>
      <c r="O434" s="84"/>
      <c r="P434" s="84"/>
      <c r="Q434" s="84"/>
      <c r="R434" s="84"/>
      <c r="S434" s="84"/>
      <c r="T434" s="84"/>
      <c r="U434" s="84"/>
      <c r="V434" s="84"/>
      <c r="W434" s="84"/>
      <c r="X434" s="84"/>
      <c r="Y434" s="84"/>
      <c r="Z434" s="84"/>
    </row>
    <row r="435" spans="1:26" ht="13.5" customHeight="1" x14ac:dyDescent="0.3">
      <c r="A435" s="84"/>
      <c r="B435" s="84"/>
      <c r="C435" s="84"/>
      <c r="D435" s="84"/>
      <c r="E435" s="84"/>
      <c r="F435" s="84"/>
      <c r="G435" s="84"/>
      <c r="H435" s="84"/>
      <c r="I435" s="84"/>
      <c r="J435" s="84"/>
      <c r="K435" s="84"/>
      <c r="L435" s="84"/>
      <c r="M435" s="84"/>
      <c r="N435" s="84"/>
      <c r="O435" s="84"/>
      <c r="P435" s="84"/>
      <c r="Q435" s="84"/>
      <c r="R435" s="84"/>
      <c r="S435" s="84"/>
      <c r="T435" s="84"/>
      <c r="U435" s="84"/>
      <c r="V435" s="84"/>
      <c r="W435" s="84"/>
      <c r="X435" s="84"/>
      <c r="Y435" s="84"/>
      <c r="Z435" s="84"/>
    </row>
    <row r="436" spans="1:26" ht="13.5" customHeight="1" x14ac:dyDescent="0.3">
      <c r="A436" s="84"/>
      <c r="B436" s="84"/>
      <c r="C436" s="84"/>
      <c r="D436" s="84"/>
      <c r="E436" s="84"/>
      <c r="F436" s="84"/>
      <c r="G436" s="84"/>
      <c r="H436" s="84"/>
      <c r="I436" s="84"/>
      <c r="J436" s="84"/>
      <c r="K436" s="84"/>
      <c r="L436" s="84"/>
      <c r="M436" s="84"/>
      <c r="N436" s="84"/>
      <c r="O436" s="84"/>
      <c r="P436" s="84"/>
      <c r="Q436" s="84"/>
      <c r="R436" s="84"/>
      <c r="S436" s="84"/>
      <c r="T436" s="84"/>
      <c r="U436" s="84"/>
      <c r="V436" s="84"/>
      <c r="W436" s="84"/>
      <c r="X436" s="84"/>
      <c r="Y436" s="84"/>
      <c r="Z436" s="84"/>
    </row>
    <row r="437" spans="1:26" ht="13.5" customHeight="1" x14ac:dyDescent="0.3">
      <c r="A437" s="84"/>
      <c r="B437" s="84"/>
      <c r="C437" s="84"/>
      <c r="D437" s="84"/>
      <c r="E437" s="84"/>
      <c r="F437" s="84"/>
      <c r="G437" s="84"/>
      <c r="H437" s="84"/>
      <c r="I437" s="84"/>
      <c r="J437" s="84"/>
      <c r="K437" s="84"/>
      <c r="L437" s="84"/>
      <c r="M437" s="84"/>
      <c r="N437" s="84"/>
      <c r="O437" s="84"/>
      <c r="P437" s="84"/>
      <c r="Q437" s="84"/>
      <c r="R437" s="84"/>
      <c r="S437" s="84"/>
      <c r="T437" s="84"/>
      <c r="U437" s="84"/>
      <c r="V437" s="84"/>
      <c r="W437" s="84"/>
      <c r="X437" s="84"/>
      <c r="Y437" s="84"/>
      <c r="Z437" s="84"/>
    </row>
    <row r="438" spans="1:26" ht="13.5" customHeight="1" x14ac:dyDescent="0.3">
      <c r="A438" s="84"/>
      <c r="B438" s="84"/>
      <c r="C438" s="84"/>
      <c r="D438" s="84"/>
      <c r="E438" s="84"/>
      <c r="F438" s="84"/>
      <c r="G438" s="84"/>
      <c r="H438" s="84"/>
      <c r="I438" s="84"/>
      <c r="J438" s="84"/>
      <c r="K438" s="84"/>
      <c r="L438" s="84"/>
      <c r="M438" s="84"/>
      <c r="N438" s="84"/>
      <c r="O438" s="84"/>
      <c r="P438" s="84"/>
      <c r="Q438" s="84"/>
      <c r="R438" s="84"/>
      <c r="S438" s="84"/>
      <c r="T438" s="84"/>
      <c r="U438" s="84"/>
      <c r="V438" s="84"/>
      <c r="W438" s="84"/>
      <c r="X438" s="84"/>
      <c r="Y438" s="84"/>
      <c r="Z438" s="84"/>
    </row>
    <row r="439" spans="1:26" ht="13.5" customHeight="1" x14ac:dyDescent="0.3">
      <c r="A439" s="84"/>
      <c r="B439" s="84"/>
      <c r="C439" s="84"/>
      <c r="D439" s="84"/>
      <c r="E439" s="84"/>
      <c r="F439" s="84"/>
      <c r="G439" s="84"/>
      <c r="H439" s="84"/>
      <c r="I439" s="84"/>
      <c r="J439" s="84"/>
      <c r="K439" s="84"/>
      <c r="L439" s="84"/>
      <c r="M439" s="84"/>
      <c r="N439" s="84"/>
      <c r="O439" s="84"/>
      <c r="P439" s="84"/>
      <c r="Q439" s="84"/>
      <c r="R439" s="84"/>
      <c r="S439" s="84"/>
      <c r="T439" s="84"/>
      <c r="U439" s="84"/>
      <c r="V439" s="84"/>
      <c r="W439" s="84"/>
      <c r="X439" s="84"/>
      <c r="Y439" s="84"/>
      <c r="Z439" s="84"/>
    </row>
    <row r="440" spans="1:26" ht="13.5" customHeight="1" x14ac:dyDescent="0.3">
      <c r="A440" s="84"/>
      <c r="B440" s="84"/>
      <c r="C440" s="84"/>
      <c r="D440" s="84"/>
      <c r="E440" s="84"/>
      <c r="F440" s="84"/>
      <c r="G440" s="84"/>
      <c r="H440" s="84"/>
      <c r="I440" s="84"/>
      <c r="J440" s="84"/>
      <c r="K440" s="84"/>
      <c r="L440" s="84"/>
      <c r="M440" s="84"/>
      <c r="N440" s="84"/>
      <c r="O440" s="84"/>
      <c r="P440" s="84"/>
      <c r="Q440" s="84"/>
      <c r="R440" s="84"/>
      <c r="S440" s="84"/>
      <c r="T440" s="84"/>
      <c r="U440" s="84"/>
      <c r="V440" s="84"/>
      <c r="W440" s="84"/>
      <c r="X440" s="84"/>
      <c r="Y440" s="84"/>
      <c r="Z440" s="84"/>
    </row>
    <row r="441" spans="1:26" ht="13.5" customHeight="1" x14ac:dyDescent="0.3">
      <c r="A441" s="84"/>
      <c r="B441" s="84"/>
      <c r="C441" s="84"/>
      <c r="D441" s="84"/>
      <c r="E441" s="84"/>
      <c r="F441" s="84"/>
      <c r="G441" s="84"/>
      <c r="H441" s="84"/>
      <c r="I441" s="84"/>
      <c r="J441" s="84"/>
      <c r="K441" s="84"/>
      <c r="L441" s="84"/>
      <c r="M441" s="84"/>
      <c r="N441" s="84"/>
      <c r="O441" s="84"/>
      <c r="P441" s="84"/>
      <c r="Q441" s="84"/>
      <c r="R441" s="84"/>
      <c r="S441" s="84"/>
      <c r="T441" s="84"/>
      <c r="U441" s="84"/>
      <c r="V441" s="84"/>
      <c r="W441" s="84"/>
      <c r="X441" s="84"/>
      <c r="Y441" s="84"/>
      <c r="Z441" s="84"/>
    </row>
    <row r="442" spans="1:26" ht="13.5" customHeight="1" x14ac:dyDescent="0.3">
      <c r="A442" s="84"/>
      <c r="B442" s="84"/>
      <c r="C442" s="84"/>
      <c r="D442" s="84"/>
      <c r="E442" s="84"/>
      <c r="F442" s="84"/>
      <c r="G442" s="84"/>
      <c r="H442" s="84"/>
      <c r="I442" s="84"/>
      <c r="J442" s="84"/>
      <c r="K442" s="84"/>
      <c r="L442" s="84"/>
      <c r="M442" s="84"/>
      <c r="N442" s="84"/>
      <c r="O442" s="84"/>
      <c r="P442" s="84"/>
      <c r="Q442" s="84"/>
      <c r="R442" s="84"/>
      <c r="S442" s="84"/>
      <c r="T442" s="84"/>
      <c r="U442" s="84"/>
      <c r="V442" s="84"/>
      <c r="W442" s="84"/>
      <c r="X442" s="84"/>
      <c r="Y442" s="84"/>
      <c r="Z442" s="84"/>
    </row>
    <row r="443" spans="1:26" ht="13.5" customHeight="1" x14ac:dyDescent="0.3">
      <c r="A443" s="84"/>
      <c r="B443" s="84"/>
      <c r="C443" s="84"/>
      <c r="D443" s="84"/>
      <c r="E443" s="84"/>
      <c r="F443" s="84"/>
      <c r="G443" s="84"/>
      <c r="H443" s="84"/>
      <c r="I443" s="84"/>
      <c r="J443" s="84"/>
      <c r="K443" s="84"/>
      <c r="L443" s="84"/>
      <c r="M443" s="84"/>
      <c r="N443" s="84"/>
      <c r="O443" s="84"/>
      <c r="P443" s="84"/>
      <c r="Q443" s="84"/>
      <c r="R443" s="84"/>
      <c r="S443" s="84"/>
      <c r="T443" s="84"/>
      <c r="U443" s="84"/>
      <c r="V443" s="84"/>
      <c r="W443" s="84"/>
      <c r="X443" s="84"/>
      <c r="Y443" s="84"/>
      <c r="Z443" s="84"/>
    </row>
    <row r="444" spans="1:26" ht="13.5" customHeight="1" x14ac:dyDescent="0.3">
      <c r="A444" s="84"/>
      <c r="B444" s="84"/>
      <c r="C444" s="84"/>
      <c r="D444" s="84"/>
      <c r="E444" s="84"/>
      <c r="F444" s="84"/>
      <c r="G444" s="84"/>
      <c r="H444" s="84"/>
      <c r="I444" s="84"/>
      <c r="J444" s="84"/>
      <c r="K444" s="84"/>
      <c r="L444" s="84"/>
      <c r="M444" s="84"/>
      <c r="N444" s="84"/>
      <c r="O444" s="84"/>
      <c r="P444" s="84"/>
      <c r="Q444" s="84"/>
      <c r="R444" s="84"/>
      <c r="S444" s="84"/>
      <c r="T444" s="84"/>
      <c r="U444" s="84"/>
      <c r="V444" s="84"/>
      <c r="W444" s="84"/>
      <c r="X444" s="84"/>
      <c r="Y444" s="84"/>
      <c r="Z444" s="84"/>
    </row>
    <row r="445" spans="1:26" ht="13.5" customHeight="1" x14ac:dyDescent="0.3">
      <c r="A445" s="84"/>
      <c r="B445" s="84"/>
      <c r="C445" s="84"/>
      <c r="D445" s="84"/>
      <c r="E445" s="84"/>
      <c r="F445" s="84"/>
      <c r="G445" s="84"/>
      <c r="H445" s="84"/>
      <c r="I445" s="84"/>
      <c r="J445" s="84"/>
      <c r="K445" s="84"/>
      <c r="L445" s="84"/>
      <c r="M445" s="84"/>
      <c r="N445" s="84"/>
      <c r="O445" s="84"/>
      <c r="P445" s="84"/>
      <c r="Q445" s="84"/>
      <c r="R445" s="84"/>
      <c r="S445" s="84"/>
      <c r="T445" s="84"/>
      <c r="U445" s="84"/>
      <c r="V445" s="84"/>
      <c r="W445" s="84"/>
      <c r="X445" s="84"/>
      <c r="Y445" s="84"/>
      <c r="Z445" s="84"/>
    </row>
    <row r="446" spans="1:26" ht="13.5" customHeight="1" x14ac:dyDescent="0.3">
      <c r="A446" s="84"/>
      <c r="B446" s="84"/>
      <c r="C446" s="84"/>
      <c r="D446" s="84"/>
      <c r="E446" s="84"/>
      <c r="F446" s="84"/>
      <c r="G446" s="84"/>
      <c r="H446" s="84"/>
      <c r="I446" s="84"/>
      <c r="J446" s="84"/>
      <c r="K446" s="84"/>
      <c r="L446" s="84"/>
      <c r="M446" s="84"/>
      <c r="N446" s="84"/>
      <c r="O446" s="84"/>
      <c r="P446" s="84"/>
      <c r="Q446" s="84"/>
      <c r="R446" s="84"/>
      <c r="S446" s="84"/>
      <c r="T446" s="84"/>
      <c r="U446" s="84"/>
      <c r="V446" s="84"/>
      <c r="W446" s="84"/>
      <c r="X446" s="84"/>
      <c r="Y446" s="84"/>
      <c r="Z446" s="84"/>
    </row>
    <row r="447" spans="1:26" ht="13.5" customHeight="1" x14ac:dyDescent="0.3">
      <c r="A447" s="84"/>
      <c r="B447" s="84"/>
      <c r="C447" s="84"/>
      <c r="D447" s="84"/>
      <c r="E447" s="84"/>
      <c r="F447" s="84"/>
      <c r="G447" s="84"/>
      <c r="H447" s="84"/>
      <c r="I447" s="84"/>
      <c r="J447" s="84"/>
      <c r="K447" s="84"/>
      <c r="L447" s="84"/>
      <c r="M447" s="84"/>
      <c r="N447" s="84"/>
      <c r="O447" s="84"/>
      <c r="P447" s="84"/>
      <c r="Q447" s="84"/>
      <c r="R447" s="84"/>
      <c r="S447" s="84"/>
      <c r="T447" s="84"/>
      <c r="U447" s="84"/>
      <c r="V447" s="84"/>
      <c r="W447" s="84"/>
      <c r="X447" s="84"/>
      <c r="Y447" s="84"/>
      <c r="Z447" s="84"/>
    </row>
    <row r="448" spans="1:26" ht="13.5" customHeight="1" x14ac:dyDescent="0.3">
      <c r="A448" s="84"/>
      <c r="B448" s="84"/>
      <c r="C448" s="84"/>
      <c r="D448" s="84"/>
      <c r="E448" s="84"/>
      <c r="F448" s="84"/>
      <c r="G448" s="84"/>
      <c r="H448" s="84"/>
      <c r="I448" s="84"/>
      <c r="J448" s="84"/>
      <c r="K448" s="84"/>
      <c r="L448" s="84"/>
      <c r="M448" s="84"/>
      <c r="N448" s="84"/>
      <c r="O448" s="84"/>
      <c r="P448" s="84"/>
      <c r="Q448" s="84"/>
      <c r="R448" s="84"/>
      <c r="S448" s="84"/>
      <c r="T448" s="84"/>
      <c r="U448" s="84"/>
      <c r="V448" s="84"/>
      <c r="W448" s="84"/>
      <c r="X448" s="84"/>
      <c r="Y448" s="84"/>
      <c r="Z448" s="84"/>
    </row>
    <row r="449" spans="1:26" ht="13.5" customHeight="1" x14ac:dyDescent="0.3">
      <c r="A449" s="84"/>
      <c r="B449" s="84"/>
      <c r="C449" s="84"/>
      <c r="D449" s="84"/>
      <c r="E449" s="84"/>
      <c r="F449" s="84"/>
      <c r="G449" s="84"/>
      <c r="H449" s="84"/>
      <c r="I449" s="84"/>
      <c r="J449" s="84"/>
      <c r="K449" s="84"/>
      <c r="L449" s="84"/>
      <c r="M449" s="84"/>
      <c r="N449" s="84"/>
      <c r="O449" s="84"/>
      <c r="P449" s="84"/>
      <c r="Q449" s="84"/>
      <c r="R449" s="84"/>
      <c r="S449" s="84"/>
      <c r="T449" s="84"/>
      <c r="U449" s="84"/>
      <c r="V449" s="84"/>
      <c r="W449" s="84"/>
      <c r="X449" s="84"/>
      <c r="Y449" s="84"/>
      <c r="Z449" s="84"/>
    </row>
    <row r="450" spans="1:26" ht="13.5" customHeight="1" x14ac:dyDescent="0.3">
      <c r="A450" s="84"/>
      <c r="B450" s="84"/>
      <c r="C450" s="84"/>
      <c r="D450" s="84"/>
      <c r="E450" s="84"/>
      <c r="F450" s="84"/>
      <c r="G450" s="84"/>
      <c r="H450" s="84"/>
      <c r="I450" s="84"/>
      <c r="J450" s="84"/>
      <c r="K450" s="84"/>
      <c r="L450" s="84"/>
      <c r="M450" s="84"/>
      <c r="N450" s="84"/>
      <c r="O450" s="84"/>
      <c r="P450" s="84"/>
      <c r="Q450" s="84"/>
      <c r="R450" s="84"/>
      <c r="S450" s="84"/>
      <c r="T450" s="84"/>
      <c r="U450" s="84"/>
      <c r="V450" s="84"/>
      <c r="W450" s="84"/>
      <c r="X450" s="84"/>
      <c r="Y450" s="84"/>
      <c r="Z450" s="84"/>
    </row>
    <row r="451" spans="1:26" ht="13.5" customHeight="1" x14ac:dyDescent="0.3">
      <c r="A451" s="84"/>
      <c r="B451" s="84"/>
      <c r="C451" s="84"/>
      <c r="D451" s="84"/>
      <c r="E451" s="84"/>
      <c r="F451" s="84"/>
      <c r="G451" s="84"/>
      <c r="H451" s="84"/>
      <c r="I451" s="84"/>
      <c r="J451" s="84"/>
      <c r="K451" s="84"/>
      <c r="L451" s="84"/>
      <c r="M451" s="84"/>
      <c r="N451" s="84"/>
      <c r="O451" s="84"/>
      <c r="P451" s="84"/>
      <c r="Q451" s="84"/>
      <c r="R451" s="84"/>
      <c r="S451" s="84"/>
      <c r="T451" s="84"/>
      <c r="U451" s="84"/>
      <c r="V451" s="84"/>
      <c r="W451" s="84"/>
      <c r="X451" s="84"/>
      <c r="Y451" s="84"/>
      <c r="Z451" s="84"/>
    </row>
    <row r="452" spans="1:26" ht="13.5" customHeight="1" x14ac:dyDescent="0.3">
      <c r="A452" s="84"/>
      <c r="B452" s="84"/>
      <c r="C452" s="84"/>
      <c r="D452" s="84"/>
      <c r="E452" s="84"/>
      <c r="F452" s="84"/>
      <c r="G452" s="84"/>
      <c r="H452" s="84"/>
      <c r="I452" s="84"/>
      <c r="J452" s="84"/>
      <c r="K452" s="84"/>
      <c r="L452" s="84"/>
      <c r="M452" s="84"/>
      <c r="N452" s="84"/>
      <c r="O452" s="84"/>
      <c r="P452" s="84"/>
      <c r="Q452" s="84"/>
      <c r="R452" s="84"/>
      <c r="S452" s="84"/>
      <c r="T452" s="84"/>
      <c r="U452" s="84"/>
      <c r="V452" s="84"/>
      <c r="W452" s="84"/>
      <c r="X452" s="84"/>
      <c r="Y452" s="84"/>
      <c r="Z452" s="84"/>
    </row>
    <row r="453" spans="1:26" ht="13.5" customHeight="1" x14ac:dyDescent="0.3">
      <c r="A453" s="84"/>
      <c r="B453" s="84"/>
      <c r="C453" s="84"/>
      <c r="D453" s="84"/>
      <c r="E453" s="84"/>
      <c r="F453" s="84"/>
      <c r="G453" s="84"/>
      <c r="H453" s="84"/>
      <c r="I453" s="84"/>
      <c r="J453" s="84"/>
      <c r="K453" s="84"/>
      <c r="L453" s="84"/>
      <c r="M453" s="84"/>
      <c r="N453" s="84"/>
      <c r="O453" s="84"/>
      <c r="P453" s="84"/>
      <c r="Q453" s="84"/>
      <c r="R453" s="84"/>
      <c r="S453" s="84"/>
      <c r="T453" s="84"/>
      <c r="U453" s="84"/>
      <c r="V453" s="84"/>
      <c r="W453" s="84"/>
      <c r="X453" s="84"/>
      <c r="Y453" s="84"/>
      <c r="Z453" s="84"/>
    </row>
    <row r="454" spans="1:26" ht="13.5" customHeight="1" x14ac:dyDescent="0.3">
      <c r="A454" s="84"/>
      <c r="B454" s="84"/>
      <c r="C454" s="84"/>
      <c r="D454" s="84"/>
      <c r="E454" s="84"/>
      <c r="F454" s="84"/>
      <c r="G454" s="84"/>
      <c r="H454" s="84"/>
      <c r="I454" s="84"/>
      <c r="J454" s="84"/>
      <c r="K454" s="84"/>
      <c r="L454" s="84"/>
      <c r="M454" s="84"/>
      <c r="N454" s="84"/>
      <c r="O454" s="84"/>
      <c r="P454" s="84"/>
      <c r="Q454" s="84"/>
      <c r="R454" s="84"/>
      <c r="S454" s="84"/>
      <c r="T454" s="84"/>
      <c r="U454" s="84"/>
      <c r="V454" s="84"/>
      <c r="W454" s="84"/>
      <c r="X454" s="84"/>
      <c r="Y454" s="84"/>
      <c r="Z454" s="84"/>
    </row>
    <row r="455" spans="1:26" ht="13.5" customHeight="1" x14ac:dyDescent="0.3">
      <c r="A455" s="84"/>
      <c r="B455" s="84"/>
      <c r="C455" s="84"/>
      <c r="D455" s="84"/>
      <c r="E455" s="84"/>
      <c r="F455" s="84"/>
      <c r="G455" s="84"/>
      <c r="H455" s="84"/>
      <c r="I455" s="84"/>
      <c r="J455" s="84"/>
      <c r="K455" s="84"/>
      <c r="L455" s="84"/>
      <c r="M455" s="84"/>
      <c r="N455" s="84"/>
      <c r="O455" s="84"/>
      <c r="P455" s="84"/>
      <c r="Q455" s="84"/>
      <c r="R455" s="84"/>
      <c r="S455" s="84"/>
      <c r="T455" s="84"/>
      <c r="U455" s="84"/>
      <c r="V455" s="84"/>
      <c r="W455" s="84"/>
      <c r="X455" s="84"/>
      <c r="Y455" s="84"/>
      <c r="Z455" s="84"/>
    </row>
    <row r="456" spans="1:26" ht="13.5" customHeight="1" x14ac:dyDescent="0.3">
      <c r="A456" s="84"/>
      <c r="B456" s="84"/>
      <c r="C456" s="84"/>
      <c r="D456" s="84"/>
      <c r="E456" s="84"/>
      <c r="F456" s="84"/>
      <c r="G456" s="84"/>
      <c r="H456" s="84"/>
      <c r="I456" s="84"/>
      <c r="J456" s="84"/>
      <c r="K456" s="84"/>
      <c r="L456" s="84"/>
      <c r="M456" s="84"/>
      <c r="N456" s="84"/>
      <c r="O456" s="84"/>
      <c r="P456" s="84"/>
      <c r="Q456" s="84"/>
      <c r="R456" s="84"/>
      <c r="S456" s="84"/>
      <c r="T456" s="84"/>
      <c r="U456" s="84"/>
      <c r="V456" s="84"/>
      <c r="W456" s="84"/>
      <c r="X456" s="84"/>
      <c r="Y456" s="84"/>
      <c r="Z456" s="84"/>
    </row>
    <row r="457" spans="1:26" ht="13.5" customHeight="1" x14ac:dyDescent="0.3">
      <c r="A457" s="84"/>
      <c r="B457" s="84"/>
      <c r="C457" s="84"/>
      <c r="D457" s="84"/>
      <c r="E457" s="84"/>
      <c r="F457" s="84"/>
      <c r="G457" s="84"/>
      <c r="H457" s="84"/>
      <c r="I457" s="84"/>
      <c r="J457" s="84"/>
      <c r="K457" s="84"/>
      <c r="L457" s="84"/>
      <c r="M457" s="84"/>
      <c r="N457" s="84"/>
      <c r="O457" s="84"/>
      <c r="P457" s="84"/>
      <c r="Q457" s="84"/>
      <c r="R457" s="84"/>
      <c r="S457" s="84"/>
      <c r="T457" s="84"/>
      <c r="U457" s="84"/>
      <c r="V457" s="84"/>
      <c r="W457" s="84"/>
      <c r="X457" s="84"/>
      <c r="Y457" s="84"/>
      <c r="Z457" s="84"/>
    </row>
    <row r="458" spans="1:26" ht="13.5" customHeight="1" x14ac:dyDescent="0.3">
      <c r="A458" s="84"/>
      <c r="B458" s="84"/>
      <c r="C458" s="84"/>
      <c r="D458" s="84"/>
      <c r="E458" s="84"/>
      <c r="F458" s="84"/>
      <c r="G458" s="84"/>
      <c r="H458" s="84"/>
      <c r="I458" s="84"/>
      <c r="J458" s="84"/>
      <c r="K458" s="84"/>
      <c r="L458" s="84"/>
      <c r="M458" s="84"/>
      <c r="N458" s="84"/>
      <c r="O458" s="84"/>
      <c r="P458" s="84"/>
      <c r="Q458" s="84"/>
      <c r="R458" s="84"/>
      <c r="S458" s="84"/>
      <c r="T458" s="84"/>
      <c r="U458" s="84"/>
      <c r="V458" s="84"/>
      <c r="W458" s="84"/>
      <c r="X458" s="84"/>
      <c r="Y458" s="84"/>
      <c r="Z458" s="84"/>
    </row>
    <row r="459" spans="1:26" ht="13.5" customHeight="1" x14ac:dyDescent="0.3">
      <c r="A459" s="84"/>
      <c r="B459" s="84"/>
      <c r="C459" s="84"/>
      <c r="D459" s="84"/>
      <c r="E459" s="84"/>
      <c r="F459" s="84"/>
      <c r="G459" s="84"/>
      <c r="H459" s="84"/>
      <c r="I459" s="84"/>
      <c r="J459" s="84"/>
      <c r="K459" s="84"/>
      <c r="L459" s="84"/>
      <c r="M459" s="84"/>
      <c r="N459" s="84"/>
      <c r="O459" s="84"/>
      <c r="P459" s="84"/>
      <c r="Q459" s="84"/>
      <c r="R459" s="84"/>
      <c r="S459" s="84"/>
      <c r="T459" s="84"/>
      <c r="U459" s="84"/>
      <c r="V459" s="84"/>
      <c r="W459" s="84"/>
      <c r="X459" s="84"/>
      <c r="Y459" s="84"/>
      <c r="Z459" s="84"/>
    </row>
    <row r="460" spans="1:26" ht="13.5" customHeight="1" x14ac:dyDescent="0.3">
      <c r="A460" s="84"/>
      <c r="B460" s="84"/>
      <c r="C460" s="84"/>
      <c r="D460" s="84"/>
      <c r="E460" s="84"/>
      <c r="F460" s="84"/>
      <c r="G460" s="84"/>
      <c r="H460" s="84"/>
      <c r="I460" s="84"/>
      <c r="J460" s="84"/>
      <c r="K460" s="84"/>
      <c r="L460" s="84"/>
      <c r="M460" s="84"/>
      <c r="N460" s="84"/>
      <c r="O460" s="84"/>
      <c r="P460" s="84"/>
      <c r="Q460" s="84"/>
      <c r="R460" s="84"/>
      <c r="S460" s="84"/>
      <c r="T460" s="84"/>
      <c r="U460" s="84"/>
      <c r="V460" s="84"/>
      <c r="W460" s="84"/>
      <c r="X460" s="84"/>
      <c r="Y460" s="84"/>
      <c r="Z460" s="84"/>
    </row>
    <row r="461" spans="1:26" ht="13.5" customHeight="1" x14ac:dyDescent="0.3">
      <c r="A461" s="84"/>
      <c r="B461" s="84"/>
      <c r="C461" s="84"/>
      <c r="D461" s="84"/>
      <c r="E461" s="84"/>
      <c r="F461" s="84"/>
      <c r="G461" s="84"/>
      <c r="H461" s="84"/>
      <c r="I461" s="84"/>
      <c r="J461" s="84"/>
      <c r="K461" s="84"/>
      <c r="L461" s="84"/>
      <c r="M461" s="84"/>
      <c r="N461" s="84"/>
      <c r="O461" s="84"/>
      <c r="P461" s="84"/>
      <c r="Q461" s="84"/>
      <c r="R461" s="84"/>
      <c r="S461" s="84"/>
      <c r="T461" s="84"/>
      <c r="U461" s="84"/>
      <c r="V461" s="84"/>
      <c r="W461" s="84"/>
      <c r="X461" s="84"/>
      <c r="Y461" s="84"/>
      <c r="Z461" s="84"/>
    </row>
    <row r="462" spans="1:26" ht="13.5" customHeight="1" x14ac:dyDescent="0.3">
      <c r="A462" s="84"/>
      <c r="B462" s="84"/>
      <c r="C462" s="84"/>
      <c r="D462" s="84"/>
      <c r="E462" s="84"/>
      <c r="F462" s="84"/>
      <c r="G462" s="84"/>
      <c r="H462" s="84"/>
      <c r="I462" s="84"/>
      <c r="J462" s="84"/>
      <c r="K462" s="84"/>
      <c r="L462" s="84"/>
      <c r="M462" s="84"/>
      <c r="N462" s="84"/>
      <c r="O462" s="84"/>
      <c r="P462" s="84"/>
      <c r="Q462" s="84"/>
      <c r="R462" s="84"/>
      <c r="S462" s="84"/>
      <c r="T462" s="84"/>
      <c r="U462" s="84"/>
      <c r="V462" s="84"/>
      <c r="W462" s="84"/>
      <c r="X462" s="84"/>
      <c r="Y462" s="84"/>
      <c r="Z462" s="84"/>
    </row>
    <row r="463" spans="1:26" ht="13.5" customHeight="1" x14ac:dyDescent="0.3">
      <c r="A463" s="84"/>
      <c r="B463" s="84"/>
      <c r="C463" s="84"/>
      <c r="D463" s="84"/>
      <c r="E463" s="84"/>
      <c r="F463" s="84"/>
      <c r="G463" s="84"/>
      <c r="H463" s="84"/>
      <c r="I463" s="84"/>
      <c r="J463" s="84"/>
      <c r="K463" s="84"/>
      <c r="L463" s="84"/>
      <c r="M463" s="84"/>
      <c r="N463" s="84"/>
      <c r="O463" s="84"/>
      <c r="P463" s="84"/>
      <c r="Q463" s="84"/>
      <c r="R463" s="84"/>
      <c r="S463" s="84"/>
      <c r="T463" s="84"/>
      <c r="U463" s="84"/>
      <c r="V463" s="84"/>
      <c r="W463" s="84"/>
      <c r="X463" s="84"/>
      <c r="Y463" s="84"/>
      <c r="Z463" s="84"/>
    </row>
    <row r="464" spans="1:26" ht="13.5" customHeight="1" x14ac:dyDescent="0.3">
      <c r="A464" s="84"/>
      <c r="B464" s="84"/>
      <c r="C464" s="84"/>
      <c r="D464" s="84"/>
      <c r="E464" s="84"/>
      <c r="F464" s="84"/>
      <c r="G464" s="84"/>
      <c r="H464" s="84"/>
      <c r="I464" s="84"/>
      <c r="J464" s="84"/>
      <c r="K464" s="84"/>
      <c r="L464" s="84"/>
      <c r="M464" s="84"/>
      <c r="N464" s="84"/>
      <c r="O464" s="84"/>
      <c r="P464" s="84"/>
      <c r="Q464" s="84"/>
      <c r="R464" s="84"/>
      <c r="S464" s="84"/>
      <c r="T464" s="84"/>
      <c r="U464" s="84"/>
      <c r="V464" s="84"/>
      <c r="W464" s="84"/>
      <c r="X464" s="84"/>
      <c r="Y464" s="84"/>
      <c r="Z464" s="84"/>
    </row>
    <row r="465" spans="1:26" ht="13.5" customHeight="1" x14ac:dyDescent="0.3">
      <c r="A465" s="84"/>
      <c r="B465" s="84"/>
      <c r="C465" s="84"/>
      <c r="D465" s="84"/>
      <c r="E465" s="84"/>
      <c r="F465" s="84"/>
      <c r="G465" s="84"/>
      <c r="H465" s="84"/>
      <c r="I465" s="84"/>
      <c r="J465" s="84"/>
      <c r="K465" s="84"/>
      <c r="L465" s="84"/>
      <c r="M465" s="84"/>
      <c r="N465" s="84"/>
      <c r="O465" s="84"/>
      <c r="P465" s="84"/>
      <c r="Q465" s="84"/>
      <c r="R465" s="84"/>
      <c r="S465" s="84"/>
      <c r="T465" s="84"/>
      <c r="U465" s="84"/>
      <c r="V465" s="84"/>
      <c r="W465" s="84"/>
      <c r="X465" s="84"/>
      <c r="Y465" s="84"/>
      <c r="Z465" s="84"/>
    </row>
    <row r="466" spans="1:26" ht="13.5" customHeight="1" x14ac:dyDescent="0.3">
      <c r="A466" s="84"/>
      <c r="B466" s="84"/>
      <c r="C466" s="84"/>
      <c r="D466" s="84"/>
      <c r="E466" s="84"/>
      <c r="F466" s="84"/>
      <c r="G466" s="84"/>
      <c r="H466" s="84"/>
      <c r="I466" s="84"/>
      <c r="J466" s="84"/>
      <c r="K466" s="84"/>
      <c r="L466" s="84"/>
      <c r="M466" s="84"/>
      <c r="N466" s="84"/>
      <c r="O466" s="84"/>
      <c r="P466" s="84"/>
      <c r="Q466" s="84"/>
      <c r="R466" s="84"/>
      <c r="S466" s="84"/>
      <c r="T466" s="84"/>
      <c r="U466" s="84"/>
      <c r="V466" s="84"/>
      <c r="W466" s="84"/>
      <c r="X466" s="84"/>
      <c r="Y466" s="84"/>
      <c r="Z466" s="84"/>
    </row>
    <row r="467" spans="1:26" ht="13.5" customHeight="1" x14ac:dyDescent="0.3">
      <c r="A467" s="84"/>
      <c r="B467" s="84"/>
      <c r="C467" s="84"/>
      <c r="D467" s="84"/>
      <c r="E467" s="84"/>
      <c r="F467" s="84"/>
      <c r="G467" s="84"/>
      <c r="H467" s="84"/>
      <c r="I467" s="84"/>
      <c r="J467" s="84"/>
      <c r="K467" s="84"/>
      <c r="L467" s="84"/>
      <c r="M467" s="84"/>
      <c r="N467" s="84"/>
      <c r="O467" s="84"/>
      <c r="P467" s="84"/>
      <c r="Q467" s="84"/>
      <c r="R467" s="84"/>
      <c r="S467" s="84"/>
      <c r="T467" s="84"/>
      <c r="U467" s="84"/>
      <c r="V467" s="84"/>
      <c r="W467" s="84"/>
      <c r="X467" s="84"/>
      <c r="Y467" s="84"/>
      <c r="Z467" s="84"/>
    </row>
    <row r="468" spans="1:26" ht="13.5" customHeight="1" x14ac:dyDescent="0.3">
      <c r="A468" s="84"/>
      <c r="B468" s="84"/>
      <c r="C468" s="84"/>
      <c r="D468" s="84"/>
      <c r="E468" s="84"/>
      <c r="F468" s="84"/>
      <c r="G468" s="84"/>
      <c r="H468" s="84"/>
      <c r="I468" s="84"/>
      <c r="J468" s="84"/>
      <c r="K468" s="84"/>
      <c r="L468" s="84"/>
      <c r="M468" s="84"/>
      <c r="N468" s="84"/>
      <c r="O468" s="84"/>
      <c r="P468" s="84"/>
      <c r="Q468" s="84"/>
      <c r="R468" s="84"/>
      <c r="S468" s="84"/>
      <c r="T468" s="84"/>
      <c r="U468" s="84"/>
      <c r="V468" s="84"/>
      <c r="W468" s="84"/>
      <c r="X468" s="84"/>
      <c r="Y468" s="84"/>
      <c r="Z468" s="84"/>
    </row>
    <row r="469" spans="1:26" ht="13.5" customHeight="1" x14ac:dyDescent="0.3">
      <c r="A469" s="84"/>
      <c r="B469" s="84"/>
      <c r="C469" s="84"/>
      <c r="D469" s="84"/>
      <c r="E469" s="84"/>
      <c r="F469" s="84"/>
      <c r="G469" s="84"/>
      <c r="H469" s="84"/>
      <c r="I469" s="84"/>
      <c r="J469" s="84"/>
      <c r="K469" s="84"/>
      <c r="L469" s="84"/>
      <c r="M469" s="84"/>
      <c r="N469" s="84"/>
      <c r="O469" s="84"/>
      <c r="P469" s="84"/>
      <c r="Q469" s="84"/>
      <c r="R469" s="84"/>
      <c r="S469" s="84"/>
      <c r="T469" s="84"/>
      <c r="U469" s="84"/>
      <c r="V469" s="84"/>
      <c r="W469" s="84"/>
      <c r="X469" s="84"/>
      <c r="Y469" s="84"/>
      <c r="Z469" s="84"/>
    </row>
    <row r="470" spans="1:26" ht="13.5" customHeight="1" x14ac:dyDescent="0.3">
      <c r="A470" s="84"/>
      <c r="B470" s="84"/>
      <c r="C470" s="84"/>
      <c r="D470" s="84"/>
      <c r="E470" s="84"/>
      <c r="F470" s="84"/>
      <c r="G470" s="84"/>
      <c r="H470" s="84"/>
      <c r="I470" s="84"/>
      <c r="J470" s="84"/>
      <c r="K470" s="84"/>
      <c r="L470" s="84"/>
      <c r="M470" s="84"/>
      <c r="N470" s="84"/>
      <c r="O470" s="84"/>
      <c r="P470" s="84"/>
      <c r="Q470" s="84"/>
      <c r="R470" s="84"/>
      <c r="S470" s="84"/>
      <c r="T470" s="84"/>
      <c r="U470" s="84"/>
      <c r="V470" s="84"/>
      <c r="W470" s="84"/>
      <c r="X470" s="84"/>
      <c r="Y470" s="84"/>
      <c r="Z470" s="84"/>
    </row>
    <row r="471" spans="1:26" ht="13.5" customHeight="1" x14ac:dyDescent="0.3">
      <c r="A471" s="84"/>
      <c r="B471" s="84"/>
      <c r="C471" s="84"/>
      <c r="D471" s="84"/>
      <c r="E471" s="84"/>
      <c r="F471" s="84"/>
      <c r="G471" s="84"/>
      <c r="H471" s="84"/>
      <c r="I471" s="84"/>
      <c r="J471" s="84"/>
      <c r="K471" s="84"/>
      <c r="L471" s="84"/>
      <c r="M471" s="84"/>
      <c r="N471" s="84"/>
      <c r="O471" s="84"/>
      <c r="P471" s="84"/>
      <c r="Q471" s="84"/>
      <c r="R471" s="84"/>
      <c r="S471" s="84"/>
      <c r="T471" s="84"/>
      <c r="U471" s="84"/>
      <c r="V471" s="84"/>
      <c r="W471" s="84"/>
      <c r="X471" s="84"/>
      <c r="Y471" s="84"/>
      <c r="Z471" s="84"/>
    </row>
    <row r="472" spans="1:26" ht="13.5" customHeight="1" x14ac:dyDescent="0.3">
      <c r="A472" s="84"/>
      <c r="B472" s="84"/>
      <c r="C472" s="84"/>
      <c r="D472" s="84"/>
      <c r="E472" s="84"/>
      <c r="F472" s="84"/>
      <c r="G472" s="84"/>
      <c r="H472" s="84"/>
      <c r="I472" s="84"/>
      <c r="J472" s="84"/>
      <c r="K472" s="84"/>
      <c r="L472" s="84"/>
      <c r="M472" s="84"/>
      <c r="N472" s="84"/>
      <c r="O472" s="84"/>
      <c r="P472" s="84"/>
      <c r="Q472" s="84"/>
      <c r="R472" s="84"/>
      <c r="S472" s="84"/>
      <c r="T472" s="84"/>
      <c r="U472" s="84"/>
      <c r="V472" s="84"/>
      <c r="W472" s="84"/>
      <c r="X472" s="84"/>
      <c r="Y472" s="84"/>
      <c r="Z472" s="84"/>
    </row>
    <row r="473" spans="1:26" ht="13.5" customHeight="1" x14ac:dyDescent="0.3">
      <c r="A473" s="84"/>
      <c r="B473" s="84"/>
      <c r="C473" s="84"/>
      <c r="D473" s="84"/>
      <c r="E473" s="84"/>
      <c r="F473" s="84"/>
      <c r="G473" s="84"/>
      <c r="H473" s="84"/>
      <c r="I473" s="84"/>
      <c r="J473" s="84"/>
      <c r="K473" s="84"/>
      <c r="L473" s="84"/>
      <c r="M473" s="84"/>
      <c r="N473" s="84"/>
      <c r="O473" s="84"/>
      <c r="P473" s="84"/>
      <c r="Q473" s="84"/>
      <c r="R473" s="84"/>
      <c r="S473" s="84"/>
      <c r="T473" s="84"/>
      <c r="U473" s="84"/>
      <c r="V473" s="84"/>
      <c r="W473" s="84"/>
      <c r="X473" s="84"/>
      <c r="Y473" s="84"/>
      <c r="Z473" s="84"/>
    </row>
    <row r="474" spans="1:26" ht="13.5" customHeight="1" x14ac:dyDescent="0.3">
      <c r="A474" s="84"/>
      <c r="B474" s="84"/>
      <c r="C474" s="84"/>
      <c r="D474" s="84"/>
      <c r="E474" s="84"/>
      <c r="F474" s="84"/>
      <c r="G474" s="84"/>
      <c r="H474" s="84"/>
      <c r="I474" s="84"/>
      <c r="J474" s="84"/>
      <c r="K474" s="84"/>
      <c r="L474" s="84"/>
      <c r="M474" s="84"/>
      <c r="N474" s="84"/>
      <c r="O474" s="84"/>
      <c r="P474" s="84"/>
      <c r="Q474" s="84"/>
      <c r="R474" s="84"/>
      <c r="S474" s="84"/>
      <c r="T474" s="84"/>
      <c r="U474" s="84"/>
      <c r="V474" s="84"/>
      <c r="W474" s="84"/>
      <c r="X474" s="84"/>
      <c r="Y474" s="84"/>
      <c r="Z474" s="84"/>
    </row>
    <row r="475" spans="1:26" ht="13.5" customHeight="1" x14ac:dyDescent="0.3">
      <c r="A475" s="84"/>
      <c r="B475" s="84"/>
      <c r="C475" s="84"/>
      <c r="D475" s="84"/>
      <c r="E475" s="84"/>
      <c r="F475" s="84"/>
      <c r="G475" s="84"/>
      <c r="H475" s="84"/>
      <c r="I475" s="84"/>
      <c r="J475" s="84"/>
      <c r="K475" s="84"/>
      <c r="L475" s="84"/>
      <c r="M475" s="84"/>
      <c r="N475" s="84"/>
      <c r="O475" s="84"/>
      <c r="P475" s="84"/>
      <c r="Q475" s="84"/>
      <c r="R475" s="84"/>
      <c r="S475" s="84"/>
      <c r="T475" s="84"/>
      <c r="U475" s="84"/>
      <c r="V475" s="84"/>
      <c r="W475" s="84"/>
      <c r="X475" s="84"/>
      <c r="Y475" s="84"/>
      <c r="Z475" s="84"/>
    </row>
    <row r="476" spans="1:26" ht="13.5" customHeight="1" x14ac:dyDescent="0.3">
      <c r="A476" s="84"/>
      <c r="B476" s="84"/>
      <c r="C476" s="84"/>
      <c r="D476" s="84"/>
      <c r="E476" s="84"/>
      <c r="F476" s="84"/>
      <c r="G476" s="84"/>
      <c r="H476" s="84"/>
      <c r="I476" s="84"/>
      <c r="J476" s="84"/>
      <c r="K476" s="84"/>
      <c r="L476" s="84"/>
      <c r="M476" s="84"/>
      <c r="N476" s="84"/>
      <c r="O476" s="84"/>
      <c r="P476" s="84"/>
      <c r="Q476" s="84"/>
      <c r="R476" s="84"/>
      <c r="S476" s="84"/>
      <c r="T476" s="84"/>
      <c r="U476" s="84"/>
      <c r="V476" s="84"/>
      <c r="W476" s="84"/>
      <c r="X476" s="84"/>
      <c r="Y476" s="84"/>
      <c r="Z476" s="84"/>
    </row>
    <row r="477" spans="1:26" ht="13.5" customHeight="1" x14ac:dyDescent="0.3">
      <c r="A477" s="84"/>
      <c r="B477" s="84"/>
      <c r="C477" s="84"/>
      <c r="D477" s="84"/>
      <c r="E477" s="84"/>
      <c r="F477" s="84"/>
      <c r="G477" s="84"/>
      <c r="H477" s="84"/>
      <c r="I477" s="84"/>
      <c r="J477" s="84"/>
      <c r="K477" s="84"/>
      <c r="L477" s="84"/>
      <c r="M477" s="84"/>
      <c r="N477" s="84"/>
      <c r="O477" s="84"/>
      <c r="P477" s="84"/>
      <c r="Q477" s="84"/>
      <c r="R477" s="84"/>
      <c r="S477" s="84"/>
      <c r="T477" s="84"/>
      <c r="U477" s="84"/>
      <c r="V477" s="84"/>
      <c r="W477" s="84"/>
      <c r="X477" s="84"/>
      <c r="Y477" s="84"/>
      <c r="Z477" s="84"/>
    </row>
    <row r="478" spans="1:26" ht="13.5" customHeight="1" x14ac:dyDescent="0.3">
      <c r="A478" s="84"/>
      <c r="B478" s="84"/>
      <c r="C478" s="84"/>
      <c r="D478" s="84"/>
      <c r="E478" s="84"/>
      <c r="F478" s="84"/>
      <c r="G478" s="84"/>
      <c r="H478" s="84"/>
      <c r="I478" s="84"/>
      <c r="J478" s="84"/>
      <c r="K478" s="84"/>
      <c r="L478" s="84"/>
      <c r="M478" s="84"/>
      <c r="N478" s="84"/>
      <c r="O478" s="84"/>
      <c r="P478" s="84"/>
      <c r="Q478" s="84"/>
      <c r="R478" s="84"/>
      <c r="S478" s="84"/>
      <c r="T478" s="84"/>
      <c r="U478" s="84"/>
      <c r="V478" s="84"/>
      <c r="W478" s="84"/>
      <c r="X478" s="84"/>
      <c r="Y478" s="84"/>
      <c r="Z478" s="84"/>
    </row>
    <row r="479" spans="1:26" ht="13.5" customHeight="1" x14ac:dyDescent="0.3">
      <c r="A479" s="84"/>
      <c r="B479" s="84"/>
      <c r="C479" s="84"/>
      <c r="D479" s="84"/>
      <c r="E479" s="84"/>
      <c r="F479" s="84"/>
      <c r="G479" s="84"/>
      <c r="H479" s="84"/>
      <c r="I479" s="84"/>
      <c r="J479" s="84"/>
      <c r="K479" s="84"/>
      <c r="L479" s="84"/>
      <c r="M479" s="84"/>
      <c r="N479" s="84"/>
      <c r="O479" s="84"/>
      <c r="P479" s="84"/>
      <c r="Q479" s="84"/>
      <c r="R479" s="84"/>
      <c r="S479" s="84"/>
      <c r="T479" s="84"/>
      <c r="U479" s="84"/>
      <c r="V479" s="84"/>
      <c r="W479" s="84"/>
      <c r="X479" s="84"/>
      <c r="Y479" s="84"/>
      <c r="Z479" s="84"/>
    </row>
    <row r="480" spans="1:26" ht="13.5" customHeight="1" x14ac:dyDescent="0.3">
      <c r="A480" s="84"/>
      <c r="B480" s="84"/>
      <c r="C480" s="84"/>
      <c r="D480" s="84"/>
      <c r="E480" s="84"/>
      <c r="F480" s="84"/>
      <c r="G480" s="84"/>
      <c r="H480" s="84"/>
      <c r="I480" s="84"/>
      <c r="J480" s="84"/>
      <c r="K480" s="84"/>
      <c r="L480" s="84"/>
      <c r="M480" s="84"/>
      <c r="N480" s="84"/>
      <c r="O480" s="84"/>
      <c r="P480" s="84"/>
      <c r="Q480" s="84"/>
      <c r="R480" s="84"/>
      <c r="S480" s="84"/>
      <c r="T480" s="84"/>
      <c r="U480" s="84"/>
      <c r="V480" s="84"/>
      <c r="W480" s="84"/>
      <c r="X480" s="84"/>
      <c r="Y480" s="84"/>
      <c r="Z480" s="84"/>
    </row>
    <row r="481" spans="1:26" ht="13.5" customHeight="1" x14ac:dyDescent="0.3">
      <c r="A481" s="84"/>
      <c r="B481" s="84"/>
      <c r="C481" s="84"/>
      <c r="D481" s="84"/>
      <c r="E481" s="84"/>
      <c r="F481" s="84"/>
      <c r="G481" s="84"/>
      <c r="H481" s="84"/>
      <c r="I481" s="84"/>
      <c r="J481" s="84"/>
      <c r="K481" s="84"/>
      <c r="L481" s="84"/>
      <c r="M481" s="84"/>
      <c r="N481" s="84"/>
      <c r="O481" s="84"/>
      <c r="P481" s="84"/>
      <c r="Q481" s="84"/>
      <c r="R481" s="84"/>
      <c r="S481" s="84"/>
      <c r="T481" s="84"/>
      <c r="U481" s="84"/>
      <c r="V481" s="84"/>
      <c r="W481" s="84"/>
      <c r="X481" s="84"/>
      <c r="Y481" s="84"/>
      <c r="Z481" s="84"/>
    </row>
    <row r="482" spans="1:26" ht="13.5" customHeight="1" x14ac:dyDescent="0.3">
      <c r="A482" s="84"/>
      <c r="B482" s="84"/>
      <c r="C482" s="84"/>
      <c r="D482" s="84"/>
      <c r="E482" s="84"/>
      <c r="F482" s="84"/>
      <c r="G482" s="84"/>
      <c r="H482" s="84"/>
      <c r="I482" s="84"/>
      <c r="J482" s="84"/>
      <c r="K482" s="84"/>
      <c r="L482" s="84"/>
      <c r="M482" s="84"/>
      <c r="N482" s="84"/>
      <c r="O482" s="84"/>
      <c r="P482" s="84"/>
      <c r="Q482" s="84"/>
      <c r="R482" s="84"/>
      <c r="S482" s="84"/>
      <c r="T482" s="84"/>
      <c r="U482" s="84"/>
      <c r="V482" s="84"/>
      <c r="W482" s="84"/>
      <c r="X482" s="84"/>
      <c r="Y482" s="84"/>
      <c r="Z482" s="84"/>
    </row>
    <row r="483" spans="1:26" ht="13.5" customHeight="1" x14ac:dyDescent="0.3">
      <c r="A483" s="84"/>
      <c r="B483" s="84"/>
      <c r="C483" s="84"/>
      <c r="D483" s="84"/>
      <c r="E483" s="84"/>
      <c r="F483" s="84"/>
      <c r="G483" s="84"/>
      <c r="H483" s="84"/>
      <c r="I483" s="84"/>
      <c r="J483" s="84"/>
      <c r="K483" s="84"/>
      <c r="L483" s="84"/>
      <c r="M483" s="84"/>
      <c r="N483" s="84"/>
      <c r="O483" s="84"/>
      <c r="P483" s="84"/>
      <c r="Q483" s="84"/>
      <c r="R483" s="84"/>
      <c r="S483" s="84"/>
      <c r="T483" s="84"/>
      <c r="U483" s="84"/>
      <c r="V483" s="84"/>
      <c r="W483" s="84"/>
      <c r="X483" s="84"/>
      <c r="Y483" s="84"/>
      <c r="Z483" s="84"/>
    </row>
    <row r="484" spans="1:26" ht="13.5" customHeight="1" x14ac:dyDescent="0.3">
      <c r="A484" s="84"/>
      <c r="B484" s="84"/>
      <c r="C484" s="84"/>
      <c r="D484" s="84"/>
      <c r="E484" s="84"/>
      <c r="F484" s="84"/>
      <c r="G484" s="84"/>
      <c r="H484" s="84"/>
      <c r="I484" s="84"/>
      <c r="J484" s="84"/>
      <c r="K484" s="84"/>
      <c r="L484" s="84"/>
      <c r="M484" s="84"/>
      <c r="N484" s="84"/>
      <c r="O484" s="84"/>
      <c r="P484" s="84"/>
      <c r="Q484" s="84"/>
      <c r="R484" s="84"/>
      <c r="S484" s="84"/>
      <c r="T484" s="84"/>
      <c r="U484" s="84"/>
      <c r="V484" s="84"/>
      <c r="W484" s="84"/>
      <c r="X484" s="84"/>
      <c r="Y484" s="84"/>
      <c r="Z484" s="84"/>
    </row>
    <row r="485" spans="1:26" ht="13.5" customHeight="1" x14ac:dyDescent="0.3">
      <c r="A485" s="84"/>
      <c r="B485" s="84"/>
      <c r="C485" s="84"/>
      <c r="D485" s="84"/>
      <c r="E485" s="84"/>
      <c r="F485" s="84"/>
      <c r="G485" s="84"/>
      <c r="H485" s="84"/>
      <c r="I485" s="84"/>
      <c r="J485" s="84"/>
      <c r="K485" s="84"/>
      <c r="L485" s="84"/>
      <c r="M485" s="84"/>
      <c r="N485" s="84"/>
      <c r="O485" s="84"/>
      <c r="P485" s="84"/>
      <c r="Q485" s="84"/>
      <c r="R485" s="84"/>
      <c r="S485" s="84"/>
      <c r="T485" s="84"/>
      <c r="U485" s="84"/>
      <c r="V485" s="84"/>
      <c r="W485" s="84"/>
      <c r="X485" s="84"/>
      <c r="Y485" s="84"/>
      <c r="Z485" s="84"/>
    </row>
    <row r="486" spans="1:26" ht="13.5" customHeight="1" x14ac:dyDescent="0.3">
      <c r="A486" s="84"/>
      <c r="B486" s="84"/>
      <c r="C486" s="84"/>
      <c r="D486" s="84"/>
      <c r="E486" s="84"/>
      <c r="F486" s="84"/>
      <c r="G486" s="84"/>
      <c r="H486" s="84"/>
      <c r="I486" s="84"/>
      <c r="J486" s="84"/>
      <c r="K486" s="84"/>
      <c r="L486" s="84"/>
      <c r="M486" s="84"/>
      <c r="N486" s="84"/>
      <c r="O486" s="84"/>
      <c r="P486" s="84"/>
      <c r="Q486" s="84"/>
      <c r="R486" s="84"/>
      <c r="S486" s="84"/>
      <c r="T486" s="84"/>
      <c r="U486" s="84"/>
      <c r="V486" s="84"/>
      <c r="W486" s="84"/>
      <c r="X486" s="84"/>
      <c r="Y486" s="84"/>
      <c r="Z486" s="84"/>
    </row>
    <row r="487" spans="1:26" ht="13.5" customHeight="1" x14ac:dyDescent="0.3">
      <c r="A487" s="84"/>
      <c r="B487" s="84"/>
      <c r="C487" s="84"/>
      <c r="D487" s="84"/>
      <c r="E487" s="84"/>
      <c r="F487" s="84"/>
      <c r="G487" s="84"/>
      <c r="H487" s="84"/>
      <c r="I487" s="84"/>
      <c r="J487" s="84"/>
      <c r="K487" s="84"/>
      <c r="L487" s="84"/>
      <c r="M487" s="84"/>
      <c r="N487" s="84"/>
      <c r="O487" s="84"/>
      <c r="P487" s="84"/>
      <c r="Q487" s="84"/>
      <c r="R487" s="84"/>
      <c r="S487" s="84"/>
      <c r="T487" s="84"/>
      <c r="U487" s="84"/>
      <c r="V487" s="84"/>
      <c r="W487" s="84"/>
      <c r="X487" s="84"/>
      <c r="Y487" s="84"/>
      <c r="Z487" s="84"/>
    </row>
    <row r="488" spans="1:26" ht="13.5" customHeight="1" x14ac:dyDescent="0.3">
      <c r="A488" s="84"/>
      <c r="B488" s="84"/>
      <c r="C488" s="84"/>
      <c r="D488" s="84"/>
      <c r="E488" s="84"/>
      <c r="F488" s="84"/>
      <c r="G488" s="84"/>
      <c r="H488" s="84"/>
      <c r="I488" s="84"/>
      <c r="J488" s="84"/>
      <c r="K488" s="84"/>
      <c r="L488" s="84"/>
      <c r="M488" s="84"/>
      <c r="N488" s="84"/>
      <c r="O488" s="84"/>
      <c r="P488" s="84"/>
      <c r="Q488" s="84"/>
      <c r="R488" s="84"/>
      <c r="S488" s="84"/>
      <c r="T488" s="84"/>
      <c r="U488" s="84"/>
      <c r="V488" s="84"/>
      <c r="W488" s="84"/>
      <c r="X488" s="84"/>
      <c r="Y488" s="84"/>
      <c r="Z488" s="84"/>
    </row>
    <row r="489" spans="1:26" ht="13.5" customHeight="1" x14ac:dyDescent="0.3">
      <c r="A489" s="84"/>
      <c r="B489" s="84"/>
      <c r="C489" s="84"/>
      <c r="D489" s="84"/>
      <c r="E489" s="84"/>
      <c r="F489" s="84"/>
      <c r="G489" s="84"/>
      <c r="H489" s="84"/>
      <c r="I489" s="84"/>
      <c r="J489" s="84"/>
      <c r="K489" s="84"/>
      <c r="L489" s="84"/>
      <c r="M489" s="84"/>
      <c r="N489" s="84"/>
      <c r="O489" s="84"/>
      <c r="P489" s="84"/>
      <c r="Q489" s="84"/>
      <c r="R489" s="84"/>
      <c r="S489" s="84"/>
      <c r="T489" s="84"/>
      <c r="U489" s="84"/>
      <c r="V489" s="84"/>
      <c r="W489" s="84"/>
      <c r="X489" s="84"/>
      <c r="Y489" s="84"/>
      <c r="Z489" s="84"/>
    </row>
    <row r="490" spans="1:26" ht="13.5" customHeight="1" x14ac:dyDescent="0.3">
      <c r="A490" s="84"/>
      <c r="B490" s="84"/>
      <c r="C490" s="84"/>
      <c r="D490" s="84"/>
      <c r="E490" s="84"/>
      <c r="F490" s="84"/>
      <c r="G490" s="84"/>
      <c r="H490" s="84"/>
      <c r="I490" s="84"/>
      <c r="J490" s="84"/>
      <c r="K490" s="84"/>
      <c r="L490" s="84"/>
      <c r="M490" s="84"/>
      <c r="N490" s="84"/>
      <c r="O490" s="84"/>
      <c r="P490" s="84"/>
      <c r="Q490" s="84"/>
      <c r="R490" s="84"/>
      <c r="S490" s="84"/>
      <c r="T490" s="84"/>
      <c r="U490" s="84"/>
      <c r="V490" s="84"/>
      <c r="W490" s="84"/>
      <c r="X490" s="84"/>
      <c r="Y490" s="84"/>
      <c r="Z490" s="84"/>
    </row>
    <row r="491" spans="1:26" ht="13.5" customHeight="1" x14ac:dyDescent="0.3">
      <c r="A491" s="84"/>
      <c r="B491" s="84"/>
      <c r="C491" s="84"/>
      <c r="D491" s="84"/>
      <c r="E491" s="84"/>
      <c r="F491" s="84"/>
      <c r="G491" s="84"/>
      <c r="H491" s="84"/>
      <c r="I491" s="84"/>
      <c r="J491" s="84"/>
      <c r="K491" s="84"/>
      <c r="L491" s="84"/>
      <c r="M491" s="84"/>
      <c r="N491" s="84"/>
      <c r="O491" s="84"/>
      <c r="P491" s="84"/>
      <c r="Q491" s="84"/>
      <c r="R491" s="84"/>
      <c r="S491" s="84"/>
      <c r="T491" s="84"/>
      <c r="U491" s="84"/>
      <c r="V491" s="84"/>
      <c r="W491" s="84"/>
      <c r="X491" s="84"/>
      <c r="Y491" s="84"/>
      <c r="Z491" s="84"/>
    </row>
    <row r="492" spans="1:26" ht="13.5" customHeight="1" x14ac:dyDescent="0.3">
      <c r="A492" s="84"/>
      <c r="B492" s="84"/>
      <c r="C492" s="84"/>
      <c r="D492" s="84"/>
      <c r="E492" s="84"/>
      <c r="F492" s="84"/>
      <c r="G492" s="84"/>
      <c r="H492" s="84"/>
      <c r="I492" s="84"/>
      <c r="J492" s="84"/>
      <c r="K492" s="84"/>
      <c r="L492" s="84"/>
      <c r="M492" s="84"/>
      <c r="N492" s="84"/>
      <c r="O492" s="84"/>
      <c r="P492" s="84"/>
      <c r="Q492" s="84"/>
      <c r="R492" s="84"/>
      <c r="S492" s="84"/>
      <c r="T492" s="84"/>
      <c r="U492" s="84"/>
      <c r="V492" s="84"/>
      <c r="W492" s="84"/>
      <c r="X492" s="84"/>
      <c r="Y492" s="84"/>
      <c r="Z492" s="84"/>
    </row>
    <row r="493" spans="1:26" ht="13.5" customHeight="1" x14ac:dyDescent="0.3">
      <c r="A493" s="84"/>
      <c r="B493" s="84"/>
      <c r="C493" s="84"/>
      <c r="D493" s="84"/>
      <c r="E493" s="84"/>
      <c r="F493" s="84"/>
      <c r="G493" s="84"/>
      <c r="H493" s="84"/>
      <c r="I493" s="84"/>
      <c r="J493" s="84"/>
      <c r="K493" s="84"/>
      <c r="L493" s="84"/>
      <c r="M493" s="84"/>
      <c r="N493" s="84"/>
      <c r="O493" s="84"/>
      <c r="P493" s="84"/>
      <c r="Q493" s="84"/>
      <c r="R493" s="84"/>
      <c r="S493" s="84"/>
      <c r="T493" s="84"/>
      <c r="U493" s="84"/>
      <c r="V493" s="84"/>
      <c r="W493" s="84"/>
      <c r="X493" s="84"/>
      <c r="Y493" s="84"/>
      <c r="Z493" s="84"/>
    </row>
    <row r="494" spans="1:26" ht="13.5" customHeight="1" x14ac:dyDescent="0.3">
      <c r="A494" s="84"/>
      <c r="B494" s="84"/>
      <c r="C494" s="84"/>
      <c r="D494" s="84"/>
      <c r="E494" s="84"/>
      <c r="F494" s="84"/>
      <c r="G494" s="84"/>
      <c r="H494" s="84"/>
      <c r="I494" s="84"/>
      <c r="J494" s="84"/>
      <c r="K494" s="84"/>
      <c r="L494" s="84"/>
      <c r="M494" s="84"/>
      <c r="N494" s="84"/>
      <c r="O494" s="84"/>
      <c r="P494" s="84"/>
      <c r="Q494" s="84"/>
      <c r="R494" s="84"/>
      <c r="S494" s="84"/>
      <c r="T494" s="84"/>
      <c r="U494" s="84"/>
      <c r="V494" s="84"/>
      <c r="W494" s="84"/>
      <c r="X494" s="84"/>
      <c r="Y494" s="84"/>
      <c r="Z494" s="84"/>
    </row>
    <row r="495" spans="1:26" ht="13.5" customHeight="1" x14ac:dyDescent="0.3">
      <c r="A495" s="84"/>
      <c r="B495" s="84"/>
      <c r="C495" s="84"/>
      <c r="D495" s="84"/>
      <c r="E495" s="84"/>
      <c r="F495" s="84"/>
      <c r="G495" s="84"/>
      <c r="H495" s="84"/>
      <c r="I495" s="84"/>
      <c r="J495" s="84"/>
      <c r="K495" s="84"/>
      <c r="L495" s="84"/>
      <c r="M495" s="84"/>
      <c r="N495" s="84"/>
      <c r="O495" s="84"/>
      <c r="P495" s="84"/>
      <c r="Q495" s="84"/>
      <c r="R495" s="84"/>
      <c r="S495" s="84"/>
      <c r="T495" s="84"/>
      <c r="U495" s="84"/>
      <c r="V495" s="84"/>
      <c r="W495" s="84"/>
      <c r="X495" s="84"/>
      <c r="Y495" s="84"/>
      <c r="Z495" s="84"/>
    </row>
    <row r="496" spans="1:26" ht="13.5" customHeight="1" x14ac:dyDescent="0.3">
      <c r="A496" s="84"/>
      <c r="B496" s="84"/>
      <c r="C496" s="84"/>
      <c r="D496" s="84"/>
      <c r="E496" s="84"/>
      <c r="F496" s="84"/>
      <c r="G496" s="84"/>
      <c r="H496" s="84"/>
      <c r="I496" s="84"/>
      <c r="J496" s="84"/>
      <c r="K496" s="84"/>
      <c r="L496" s="84"/>
      <c r="M496" s="84"/>
      <c r="N496" s="84"/>
      <c r="O496" s="84"/>
      <c r="P496" s="84"/>
      <c r="Q496" s="84"/>
      <c r="R496" s="84"/>
      <c r="S496" s="84"/>
      <c r="T496" s="84"/>
      <c r="U496" s="84"/>
      <c r="V496" s="84"/>
      <c r="W496" s="84"/>
      <c r="X496" s="84"/>
      <c r="Y496" s="84"/>
      <c r="Z496" s="84"/>
    </row>
    <row r="497" spans="1:26" ht="13.5" customHeight="1" x14ac:dyDescent="0.3">
      <c r="A497" s="84"/>
      <c r="B497" s="84"/>
      <c r="C497" s="84"/>
      <c r="D497" s="84"/>
      <c r="E497" s="84"/>
      <c r="F497" s="84"/>
      <c r="G497" s="84"/>
      <c r="H497" s="84"/>
      <c r="I497" s="84"/>
      <c r="J497" s="84"/>
      <c r="K497" s="84"/>
      <c r="L497" s="84"/>
      <c r="M497" s="84"/>
      <c r="N497" s="84"/>
      <c r="O497" s="84"/>
      <c r="P497" s="84"/>
      <c r="Q497" s="84"/>
      <c r="R497" s="84"/>
      <c r="S497" s="84"/>
      <c r="T497" s="84"/>
      <c r="U497" s="84"/>
      <c r="V497" s="84"/>
      <c r="W497" s="84"/>
      <c r="X497" s="84"/>
      <c r="Y497" s="84"/>
      <c r="Z497" s="84"/>
    </row>
    <row r="498" spans="1:26" ht="13.5" customHeight="1" x14ac:dyDescent="0.3">
      <c r="A498" s="84"/>
      <c r="B498" s="84"/>
      <c r="C498" s="84"/>
      <c r="D498" s="84"/>
      <c r="E498" s="84"/>
      <c r="F498" s="84"/>
      <c r="G498" s="84"/>
      <c r="H498" s="84"/>
      <c r="I498" s="84"/>
      <c r="J498" s="84"/>
      <c r="K498" s="84"/>
      <c r="L498" s="84"/>
      <c r="M498" s="84"/>
      <c r="N498" s="84"/>
      <c r="O498" s="84"/>
      <c r="P498" s="84"/>
      <c r="Q498" s="84"/>
      <c r="R498" s="84"/>
      <c r="S498" s="84"/>
      <c r="T498" s="84"/>
      <c r="U498" s="84"/>
      <c r="V498" s="84"/>
      <c r="W498" s="84"/>
      <c r="X498" s="84"/>
      <c r="Y498" s="84"/>
      <c r="Z498" s="84"/>
    </row>
    <row r="499" spans="1:26" ht="13.5" customHeight="1" x14ac:dyDescent="0.3">
      <c r="A499" s="84"/>
      <c r="B499" s="84"/>
      <c r="C499" s="84"/>
      <c r="D499" s="84"/>
      <c r="E499" s="84"/>
      <c r="F499" s="84"/>
      <c r="G499" s="84"/>
      <c r="H499" s="84"/>
      <c r="I499" s="84"/>
      <c r="J499" s="84"/>
      <c r="K499" s="84"/>
      <c r="L499" s="84"/>
      <c r="M499" s="84"/>
      <c r="N499" s="84"/>
      <c r="O499" s="84"/>
      <c r="P499" s="84"/>
      <c r="Q499" s="84"/>
      <c r="R499" s="84"/>
      <c r="S499" s="84"/>
      <c r="T499" s="84"/>
      <c r="U499" s="84"/>
      <c r="V499" s="84"/>
      <c r="W499" s="84"/>
      <c r="X499" s="84"/>
      <c r="Y499" s="84"/>
      <c r="Z499" s="84"/>
    </row>
    <row r="500" spans="1:26" ht="13.5" customHeight="1" x14ac:dyDescent="0.3">
      <c r="A500" s="84"/>
      <c r="B500" s="84"/>
      <c r="C500" s="84"/>
      <c r="D500" s="84"/>
      <c r="E500" s="84"/>
      <c r="F500" s="84"/>
      <c r="G500" s="84"/>
      <c r="H500" s="84"/>
      <c r="I500" s="84"/>
      <c r="J500" s="84"/>
      <c r="K500" s="84"/>
      <c r="L500" s="84"/>
      <c r="M500" s="84"/>
      <c r="N500" s="84"/>
      <c r="O500" s="84"/>
      <c r="P500" s="84"/>
      <c r="Q500" s="84"/>
      <c r="R500" s="84"/>
      <c r="S500" s="84"/>
      <c r="T500" s="84"/>
      <c r="U500" s="84"/>
      <c r="V500" s="84"/>
      <c r="W500" s="84"/>
      <c r="X500" s="84"/>
      <c r="Y500" s="84"/>
      <c r="Z500" s="84"/>
    </row>
    <row r="501" spans="1:26" ht="13.5" customHeight="1" x14ac:dyDescent="0.3">
      <c r="A501" s="84"/>
      <c r="B501" s="84"/>
      <c r="C501" s="84"/>
      <c r="D501" s="84"/>
      <c r="E501" s="84"/>
      <c r="F501" s="84"/>
      <c r="G501" s="84"/>
      <c r="H501" s="84"/>
      <c r="I501" s="84"/>
      <c r="J501" s="84"/>
      <c r="K501" s="84"/>
      <c r="L501" s="84"/>
      <c r="M501" s="84"/>
      <c r="N501" s="84"/>
      <c r="O501" s="84"/>
      <c r="P501" s="84"/>
      <c r="Q501" s="84"/>
      <c r="R501" s="84"/>
      <c r="S501" s="84"/>
      <c r="T501" s="84"/>
      <c r="U501" s="84"/>
      <c r="V501" s="84"/>
      <c r="W501" s="84"/>
      <c r="X501" s="84"/>
      <c r="Y501" s="84"/>
      <c r="Z501" s="84"/>
    </row>
    <row r="502" spans="1:26" ht="13.5" customHeight="1" x14ac:dyDescent="0.3">
      <c r="A502" s="84"/>
      <c r="B502" s="84"/>
      <c r="C502" s="84"/>
      <c r="D502" s="84"/>
      <c r="E502" s="84"/>
      <c r="F502" s="84"/>
      <c r="G502" s="84"/>
      <c r="H502" s="84"/>
      <c r="I502" s="84"/>
      <c r="J502" s="84"/>
      <c r="K502" s="84"/>
      <c r="L502" s="84"/>
      <c r="M502" s="84"/>
      <c r="N502" s="84"/>
      <c r="O502" s="84"/>
      <c r="P502" s="84"/>
      <c r="Q502" s="84"/>
      <c r="R502" s="84"/>
      <c r="S502" s="84"/>
      <c r="T502" s="84"/>
      <c r="U502" s="84"/>
      <c r="V502" s="84"/>
      <c r="W502" s="84"/>
      <c r="X502" s="84"/>
      <c r="Y502" s="84"/>
      <c r="Z502" s="84"/>
    </row>
    <row r="503" spans="1:26" ht="13.5" customHeight="1" x14ac:dyDescent="0.3">
      <c r="A503" s="84"/>
      <c r="B503" s="84"/>
      <c r="C503" s="84"/>
      <c r="D503" s="84"/>
      <c r="E503" s="84"/>
      <c r="F503" s="84"/>
      <c r="G503" s="84"/>
      <c r="H503" s="84"/>
      <c r="I503" s="84"/>
      <c r="J503" s="84"/>
      <c r="K503" s="84"/>
      <c r="L503" s="84"/>
      <c r="M503" s="84"/>
      <c r="N503" s="84"/>
      <c r="O503" s="84"/>
      <c r="P503" s="84"/>
      <c r="Q503" s="84"/>
      <c r="R503" s="84"/>
      <c r="S503" s="84"/>
      <c r="T503" s="84"/>
      <c r="U503" s="84"/>
      <c r="V503" s="84"/>
      <c r="W503" s="84"/>
      <c r="X503" s="84"/>
      <c r="Y503" s="84"/>
      <c r="Z503" s="84"/>
    </row>
    <row r="504" spans="1:26" ht="13.5" customHeight="1" x14ac:dyDescent="0.3">
      <c r="A504" s="84"/>
      <c r="B504" s="84"/>
      <c r="C504" s="84"/>
      <c r="D504" s="84"/>
      <c r="E504" s="84"/>
      <c r="F504" s="84"/>
      <c r="G504" s="84"/>
      <c r="H504" s="84"/>
      <c r="I504" s="84"/>
      <c r="J504" s="84"/>
      <c r="K504" s="84"/>
      <c r="L504" s="84"/>
      <c r="M504" s="84"/>
      <c r="N504" s="84"/>
      <c r="O504" s="84"/>
      <c r="P504" s="84"/>
      <c r="Q504" s="84"/>
      <c r="R504" s="84"/>
      <c r="S504" s="84"/>
      <c r="T504" s="84"/>
      <c r="U504" s="84"/>
      <c r="V504" s="84"/>
      <c r="W504" s="84"/>
      <c r="X504" s="84"/>
      <c r="Y504" s="84"/>
      <c r="Z504" s="84"/>
    </row>
    <row r="505" spans="1:26" ht="13.5" customHeight="1" x14ac:dyDescent="0.3">
      <c r="A505" s="84"/>
      <c r="B505" s="84"/>
      <c r="C505" s="84"/>
      <c r="D505" s="84"/>
      <c r="E505" s="84"/>
      <c r="F505" s="84"/>
      <c r="G505" s="84"/>
      <c r="H505" s="84"/>
      <c r="I505" s="84"/>
      <c r="J505" s="84"/>
      <c r="K505" s="84"/>
      <c r="L505" s="84"/>
      <c r="M505" s="84"/>
      <c r="N505" s="84"/>
      <c r="O505" s="84"/>
      <c r="P505" s="84"/>
      <c r="Q505" s="84"/>
      <c r="R505" s="84"/>
      <c r="S505" s="84"/>
      <c r="T505" s="84"/>
      <c r="U505" s="84"/>
      <c r="V505" s="84"/>
      <c r="W505" s="84"/>
      <c r="X505" s="84"/>
      <c r="Y505" s="84"/>
      <c r="Z505" s="84"/>
    </row>
    <row r="506" spans="1:26" ht="13.5" customHeight="1" x14ac:dyDescent="0.3">
      <c r="A506" s="84"/>
      <c r="B506" s="84"/>
      <c r="C506" s="84"/>
      <c r="D506" s="84"/>
      <c r="E506" s="84"/>
      <c r="F506" s="84"/>
      <c r="G506" s="84"/>
      <c r="H506" s="84"/>
      <c r="I506" s="84"/>
      <c r="J506" s="84"/>
      <c r="K506" s="84"/>
      <c r="L506" s="84"/>
      <c r="M506" s="84"/>
      <c r="N506" s="84"/>
      <c r="O506" s="84"/>
      <c r="P506" s="84"/>
      <c r="Q506" s="84"/>
      <c r="R506" s="84"/>
      <c r="S506" s="84"/>
      <c r="T506" s="84"/>
      <c r="U506" s="84"/>
      <c r="V506" s="84"/>
      <c r="W506" s="84"/>
      <c r="X506" s="84"/>
      <c r="Y506" s="84"/>
      <c r="Z506" s="84"/>
    </row>
    <row r="507" spans="1:26" ht="13.5" customHeight="1" x14ac:dyDescent="0.3">
      <c r="A507" s="84"/>
      <c r="B507" s="84"/>
      <c r="C507" s="84"/>
      <c r="D507" s="84"/>
      <c r="E507" s="84"/>
      <c r="F507" s="84"/>
      <c r="G507" s="84"/>
      <c r="H507" s="84"/>
      <c r="I507" s="84"/>
      <c r="J507" s="84"/>
      <c r="K507" s="84"/>
      <c r="L507" s="84"/>
      <c r="M507" s="84"/>
      <c r="N507" s="84"/>
      <c r="O507" s="84"/>
      <c r="P507" s="84"/>
      <c r="Q507" s="84"/>
      <c r="R507" s="84"/>
      <c r="S507" s="84"/>
      <c r="T507" s="84"/>
      <c r="U507" s="84"/>
      <c r="V507" s="84"/>
      <c r="W507" s="84"/>
      <c r="X507" s="84"/>
      <c r="Y507" s="84"/>
      <c r="Z507" s="84"/>
    </row>
    <row r="508" spans="1:26" ht="13.5" customHeight="1" x14ac:dyDescent="0.3">
      <c r="A508" s="84"/>
      <c r="B508" s="84"/>
      <c r="C508" s="84"/>
      <c r="D508" s="84"/>
      <c r="E508" s="84"/>
      <c r="F508" s="84"/>
      <c r="G508" s="84"/>
      <c r="H508" s="84"/>
      <c r="I508" s="84"/>
      <c r="J508" s="84"/>
      <c r="K508" s="84"/>
      <c r="L508" s="84"/>
      <c r="M508" s="84"/>
      <c r="N508" s="84"/>
      <c r="O508" s="84"/>
      <c r="P508" s="84"/>
      <c r="Q508" s="84"/>
      <c r="R508" s="84"/>
      <c r="S508" s="84"/>
      <c r="T508" s="84"/>
      <c r="U508" s="84"/>
      <c r="V508" s="84"/>
      <c r="W508" s="84"/>
      <c r="X508" s="84"/>
      <c r="Y508" s="84"/>
      <c r="Z508" s="84"/>
    </row>
    <row r="509" spans="1:26" ht="13.5" customHeight="1" x14ac:dyDescent="0.3">
      <c r="A509" s="84"/>
      <c r="B509" s="84"/>
      <c r="C509" s="84"/>
      <c r="D509" s="84"/>
      <c r="E509" s="84"/>
      <c r="F509" s="84"/>
      <c r="G509" s="84"/>
      <c r="H509" s="84"/>
      <c r="I509" s="84"/>
      <c r="J509" s="84"/>
      <c r="K509" s="84"/>
      <c r="L509" s="84"/>
      <c r="M509" s="84"/>
      <c r="N509" s="84"/>
      <c r="O509" s="84"/>
      <c r="P509" s="84"/>
      <c r="Q509" s="84"/>
      <c r="R509" s="84"/>
      <c r="S509" s="84"/>
      <c r="T509" s="84"/>
      <c r="U509" s="84"/>
      <c r="V509" s="84"/>
      <c r="W509" s="84"/>
      <c r="X509" s="84"/>
      <c r="Y509" s="84"/>
      <c r="Z509" s="84"/>
    </row>
    <row r="510" spans="1:26" ht="13.5" customHeight="1" x14ac:dyDescent="0.3">
      <c r="A510" s="84"/>
      <c r="B510" s="84"/>
      <c r="C510" s="84"/>
      <c r="D510" s="84"/>
      <c r="E510" s="84"/>
      <c r="F510" s="84"/>
      <c r="G510" s="84"/>
      <c r="H510" s="84"/>
      <c r="I510" s="84"/>
      <c r="J510" s="84"/>
      <c r="K510" s="84"/>
      <c r="L510" s="84"/>
      <c r="M510" s="84"/>
      <c r="N510" s="84"/>
      <c r="O510" s="84"/>
      <c r="P510" s="84"/>
      <c r="Q510" s="84"/>
      <c r="R510" s="84"/>
      <c r="S510" s="84"/>
      <c r="T510" s="84"/>
      <c r="U510" s="84"/>
      <c r="V510" s="84"/>
      <c r="W510" s="84"/>
      <c r="X510" s="84"/>
      <c r="Y510" s="84"/>
      <c r="Z510" s="84"/>
    </row>
    <row r="511" spans="1:26" ht="13.5" customHeight="1" x14ac:dyDescent="0.3">
      <c r="A511" s="84"/>
      <c r="B511" s="84"/>
      <c r="C511" s="84"/>
      <c r="D511" s="84"/>
      <c r="E511" s="84"/>
      <c r="F511" s="84"/>
      <c r="G511" s="84"/>
      <c r="H511" s="84"/>
      <c r="I511" s="84"/>
      <c r="J511" s="84"/>
      <c r="K511" s="84"/>
      <c r="L511" s="84"/>
      <c r="M511" s="84"/>
      <c r="N511" s="84"/>
      <c r="O511" s="84"/>
      <c r="P511" s="84"/>
      <c r="Q511" s="84"/>
      <c r="R511" s="84"/>
      <c r="S511" s="84"/>
      <c r="T511" s="84"/>
      <c r="U511" s="84"/>
      <c r="V511" s="84"/>
      <c r="W511" s="84"/>
      <c r="X511" s="84"/>
      <c r="Y511" s="84"/>
      <c r="Z511" s="84"/>
    </row>
    <row r="512" spans="1:26" ht="13.5" customHeight="1" x14ac:dyDescent="0.3">
      <c r="A512" s="84"/>
      <c r="B512" s="84"/>
      <c r="C512" s="84"/>
      <c r="D512" s="84"/>
      <c r="E512" s="84"/>
      <c r="F512" s="84"/>
      <c r="G512" s="84"/>
      <c r="H512" s="84"/>
      <c r="I512" s="84"/>
      <c r="J512" s="84"/>
      <c r="K512" s="84"/>
      <c r="L512" s="84"/>
      <c r="M512" s="84"/>
      <c r="N512" s="84"/>
      <c r="O512" s="84"/>
      <c r="P512" s="84"/>
      <c r="Q512" s="84"/>
      <c r="R512" s="84"/>
      <c r="S512" s="84"/>
      <c r="T512" s="84"/>
      <c r="U512" s="84"/>
      <c r="V512" s="84"/>
      <c r="W512" s="84"/>
      <c r="X512" s="84"/>
      <c r="Y512" s="84"/>
      <c r="Z512" s="84"/>
    </row>
    <row r="513" spans="1:26" ht="13.5" customHeight="1" x14ac:dyDescent="0.3">
      <c r="A513" s="84"/>
      <c r="B513" s="84"/>
      <c r="C513" s="84"/>
      <c r="D513" s="84"/>
      <c r="E513" s="84"/>
      <c r="F513" s="84"/>
      <c r="G513" s="84"/>
      <c r="H513" s="84"/>
      <c r="I513" s="84"/>
      <c r="J513" s="84"/>
      <c r="K513" s="84"/>
      <c r="L513" s="84"/>
      <c r="M513" s="84"/>
      <c r="N513" s="84"/>
      <c r="O513" s="84"/>
      <c r="P513" s="84"/>
      <c r="Q513" s="84"/>
      <c r="R513" s="84"/>
      <c r="S513" s="84"/>
      <c r="T513" s="84"/>
      <c r="U513" s="84"/>
      <c r="V513" s="84"/>
      <c r="W513" s="84"/>
      <c r="X513" s="84"/>
      <c r="Y513" s="84"/>
      <c r="Z513" s="84"/>
    </row>
    <row r="514" spans="1:26" ht="13.5" customHeight="1" x14ac:dyDescent="0.3">
      <c r="A514" s="84"/>
      <c r="B514" s="84"/>
      <c r="C514" s="84"/>
      <c r="D514" s="84"/>
      <c r="E514" s="84"/>
      <c r="F514" s="84"/>
      <c r="G514" s="84"/>
      <c r="H514" s="84"/>
      <c r="I514" s="84"/>
      <c r="J514" s="84"/>
      <c r="K514" s="84"/>
      <c r="L514" s="84"/>
      <c r="M514" s="84"/>
      <c r="N514" s="84"/>
      <c r="O514" s="84"/>
      <c r="P514" s="84"/>
      <c r="Q514" s="84"/>
      <c r="R514" s="84"/>
      <c r="S514" s="84"/>
      <c r="T514" s="84"/>
      <c r="U514" s="84"/>
      <c r="V514" s="84"/>
      <c r="W514" s="84"/>
      <c r="X514" s="84"/>
      <c r="Y514" s="84"/>
      <c r="Z514" s="84"/>
    </row>
    <row r="515" spans="1:26" ht="13.5" customHeight="1" x14ac:dyDescent="0.3">
      <c r="A515" s="84"/>
      <c r="B515" s="84"/>
      <c r="C515" s="84"/>
      <c r="D515" s="84"/>
      <c r="E515" s="84"/>
      <c r="F515" s="84"/>
      <c r="G515" s="84"/>
      <c r="H515" s="84"/>
      <c r="I515" s="84"/>
      <c r="J515" s="84"/>
      <c r="K515" s="84"/>
      <c r="L515" s="84"/>
      <c r="M515" s="84"/>
      <c r="N515" s="84"/>
      <c r="O515" s="84"/>
      <c r="P515" s="84"/>
      <c r="Q515" s="84"/>
      <c r="R515" s="84"/>
      <c r="S515" s="84"/>
      <c r="T515" s="84"/>
      <c r="U515" s="84"/>
      <c r="V515" s="84"/>
      <c r="W515" s="84"/>
      <c r="X515" s="84"/>
      <c r="Y515" s="84"/>
      <c r="Z515" s="84"/>
    </row>
    <row r="516" spans="1:26" ht="13.5" customHeight="1" x14ac:dyDescent="0.3">
      <c r="A516" s="84"/>
      <c r="B516" s="84"/>
      <c r="C516" s="84"/>
      <c r="D516" s="84"/>
      <c r="E516" s="84"/>
      <c r="F516" s="84"/>
      <c r="G516" s="84"/>
      <c r="H516" s="84"/>
      <c r="I516" s="84"/>
      <c r="J516" s="84"/>
      <c r="K516" s="84"/>
      <c r="L516" s="84"/>
      <c r="M516" s="84"/>
      <c r="N516" s="84"/>
      <c r="O516" s="84"/>
      <c r="P516" s="84"/>
      <c r="Q516" s="84"/>
      <c r="R516" s="84"/>
      <c r="S516" s="84"/>
      <c r="T516" s="84"/>
      <c r="U516" s="84"/>
      <c r="V516" s="84"/>
      <c r="W516" s="84"/>
      <c r="X516" s="84"/>
      <c r="Y516" s="84"/>
      <c r="Z516" s="84"/>
    </row>
    <row r="517" spans="1:26" ht="13.5" customHeight="1" x14ac:dyDescent="0.3">
      <c r="A517" s="84"/>
      <c r="B517" s="84"/>
      <c r="C517" s="84"/>
      <c r="D517" s="84"/>
      <c r="E517" s="84"/>
      <c r="F517" s="84"/>
      <c r="G517" s="84"/>
      <c r="H517" s="84"/>
      <c r="I517" s="84"/>
      <c r="J517" s="84"/>
      <c r="K517" s="84"/>
      <c r="L517" s="84"/>
      <c r="M517" s="84"/>
      <c r="N517" s="84"/>
      <c r="O517" s="84"/>
      <c r="P517" s="84"/>
      <c r="Q517" s="84"/>
      <c r="R517" s="84"/>
      <c r="S517" s="84"/>
      <c r="T517" s="84"/>
      <c r="U517" s="84"/>
      <c r="V517" s="84"/>
      <c r="W517" s="84"/>
      <c r="X517" s="84"/>
      <c r="Y517" s="84"/>
      <c r="Z517" s="84"/>
    </row>
    <row r="518" spans="1:26" ht="13.5" customHeight="1" x14ac:dyDescent="0.3">
      <c r="A518" s="84"/>
      <c r="B518" s="84"/>
      <c r="C518" s="84"/>
      <c r="D518" s="84"/>
      <c r="E518" s="84"/>
      <c r="F518" s="84"/>
      <c r="G518" s="84"/>
      <c r="H518" s="84"/>
      <c r="I518" s="84"/>
      <c r="J518" s="84"/>
      <c r="K518" s="84"/>
      <c r="L518" s="84"/>
      <c r="M518" s="84"/>
      <c r="N518" s="84"/>
      <c r="O518" s="84"/>
      <c r="P518" s="84"/>
      <c r="Q518" s="84"/>
      <c r="R518" s="84"/>
      <c r="S518" s="84"/>
      <c r="T518" s="84"/>
      <c r="U518" s="84"/>
      <c r="V518" s="84"/>
      <c r="W518" s="84"/>
      <c r="X518" s="84"/>
      <c r="Y518" s="84"/>
      <c r="Z518" s="84"/>
    </row>
    <row r="519" spans="1:26" ht="13.5" customHeight="1" x14ac:dyDescent="0.3">
      <c r="A519" s="84"/>
      <c r="B519" s="84"/>
      <c r="C519" s="84"/>
      <c r="D519" s="84"/>
      <c r="E519" s="84"/>
      <c r="F519" s="84"/>
      <c r="G519" s="84"/>
      <c r="H519" s="84"/>
      <c r="I519" s="84"/>
      <c r="J519" s="84"/>
      <c r="K519" s="84"/>
      <c r="L519" s="84"/>
      <c r="M519" s="84"/>
      <c r="N519" s="84"/>
      <c r="O519" s="84"/>
      <c r="P519" s="84"/>
      <c r="Q519" s="84"/>
      <c r="R519" s="84"/>
      <c r="S519" s="84"/>
      <c r="T519" s="84"/>
      <c r="U519" s="84"/>
      <c r="V519" s="84"/>
      <c r="W519" s="84"/>
      <c r="X519" s="84"/>
      <c r="Y519" s="84"/>
      <c r="Z519" s="84"/>
    </row>
    <row r="520" spans="1:26" ht="13.5" customHeight="1" x14ac:dyDescent="0.3">
      <c r="A520" s="84"/>
      <c r="B520" s="84"/>
      <c r="C520" s="84"/>
      <c r="D520" s="84"/>
      <c r="E520" s="84"/>
      <c r="F520" s="84"/>
      <c r="G520" s="84"/>
      <c r="H520" s="84"/>
      <c r="I520" s="84"/>
      <c r="J520" s="84"/>
      <c r="K520" s="84"/>
      <c r="L520" s="84"/>
      <c r="M520" s="84"/>
      <c r="N520" s="84"/>
      <c r="O520" s="84"/>
      <c r="P520" s="84"/>
      <c r="Q520" s="84"/>
      <c r="R520" s="84"/>
      <c r="S520" s="84"/>
      <c r="T520" s="84"/>
      <c r="U520" s="84"/>
      <c r="V520" s="84"/>
      <c r="W520" s="84"/>
      <c r="X520" s="84"/>
      <c r="Y520" s="84"/>
      <c r="Z520" s="84"/>
    </row>
    <row r="521" spans="1:26" ht="13.5" customHeight="1" x14ac:dyDescent="0.3">
      <c r="A521" s="84"/>
      <c r="B521" s="84"/>
      <c r="C521" s="84"/>
      <c r="D521" s="84"/>
      <c r="E521" s="84"/>
      <c r="F521" s="84"/>
      <c r="G521" s="84"/>
      <c r="H521" s="84"/>
      <c r="I521" s="84"/>
      <c r="J521" s="84"/>
      <c r="K521" s="84"/>
      <c r="L521" s="84"/>
      <c r="M521" s="84"/>
      <c r="N521" s="84"/>
      <c r="O521" s="84"/>
      <c r="P521" s="84"/>
      <c r="Q521" s="84"/>
      <c r="R521" s="84"/>
      <c r="S521" s="84"/>
      <c r="T521" s="84"/>
      <c r="U521" s="84"/>
      <c r="V521" s="84"/>
      <c r="W521" s="84"/>
      <c r="X521" s="84"/>
      <c r="Y521" s="84"/>
      <c r="Z521" s="84"/>
    </row>
    <row r="522" spans="1:26" ht="13.5" customHeight="1" x14ac:dyDescent="0.3">
      <c r="A522" s="84"/>
      <c r="B522" s="84"/>
      <c r="C522" s="84"/>
      <c r="D522" s="84"/>
      <c r="E522" s="84"/>
      <c r="F522" s="84"/>
      <c r="G522" s="84"/>
      <c r="H522" s="84"/>
      <c r="I522" s="84"/>
      <c r="J522" s="84"/>
      <c r="K522" s="84"/>
      <c r="L522" s="84"/>
      <c r="M522" s="84"/>
      <c r="N522" s="84"/>
      <c r="O522" s="84"/>
      <c r="P522" s="84"/>
      <c r="Q522" s="84"/>
      <c r="R522" s="84"/>
      <c r="S522" s="84"/>
      <c r="T522" s="84"/>
      <c r="U522" s="84"/>
      <c r="V522" s="84"/>
      <c r="W522" s="84"/>
      <c r="X522" s="84"/>
      <c r="Y522" s="84"/>
      <c r="Z522" s="84"/>
    </row>
    <row r="523" spans="1:26" ht="13.5" customHeight="1" x14ac:dyDescent="0.3">
      <c r="A523" s="84"/>
      <c r="B523" s="84"/>
      <c r="C523" s="84"/>
      <c r="D523" s="84"/>
      <c r="E523" s="84"/>
      <c r="F523" s="84"/>
      <c r="G523" s="84"/>
      <c r="H523" s="84"/>
      <c r="I523" s="84"/>
      <c r="J523" s="84"/>
      <c r="K523" s="84"/>
      <c r="L523" s="84"/>
      <c r="M523" s="84"/>
      <c r="N523" s="84"/>
      <c r="O523" s="84"/>
      <c r="P523" s="84"/>
      <c r="Q523" s="84"/>
      <c r="R523" s="84"/>
      <c r="S523" s="84"/>
      <c r="T523" s="84"/>
      <c r="U523" s="84"/>
      <c r="V523" s="84"/>
      <c r="W523" s="84"/>
      <c r="X523" s="84"/>
      <c r="Y523" s="84"/>
      <c r="Z523" s="84"/>
    </row>
    <row r="524" spans="1:26" ht="13.5" customHeight="1" x14ac:dyDescent="0.3">
      <c r="A524" s="84"/>
      <c r="B524" s="84"/>
      <c r="C524" s="84"/>
      <c r="D524" s="84"/>
      <c r="E524" s="84"/>
      <c r="F524" s="84"/>
      <c r="G524" s="84"/>
      <c r="H524" s="84"/>
      <c r="I524" s="84"/>
      <c r="J524" s="84"/>
      <c r="K524" s="84"/>
      <c r="L524" s="84"/>
      <c r="M524" s="84"/>
      <c r="N524" s="84"/>
      <c r="O524" s="84"/>
      <c r="P524" s="84"/>
      <c r="Q524" s="84"/>
      <c r="R524" s="84"/>
      <c r="S524" s="84"/>
      <c r="T524" s="84"/>
      <c r="U524" s="84"/>
      <c r="V524" s="84"/>
      <c r="W524" s="84"/>
      <c r="X524" s="84"/>
      <c r="Y524" s="84"/>
      <c r="Z524" s="84"/>
    </row>
    <row r="525" spans="1:26" ht="13.5" customHeight="1" x14ac:dyDescent="0.3">
      <c r="A525" s="84"/>
      <c r="B525" s="84"/>
      <c r="C525" s="84"/>
      <c r="D525" s="84"/>
      <c r="E525" s="84"/>
      <c r="F525" s="84"/>
      <c r="G525" s="84"/>
      <c r="H525" s="84"/>
      <c r="I525" s="84"/>
      <c r="J525" s="84"/>
      <c r="K525" s="84"/>
      <c r="L525" s="84"/>
      <c r="M525" s="84"/>
      <c r="N525" s="84"/>
      <c r="O525" s="84"/>
      <c r="P525" s="84"/>
      <c r="Q525" s="84"/>
      <c r="R525" s="84"/>
      <c r="S525" s="84"/>
      <c r="T525" s="84"/>
      <c r="U525" s="84"/>
      <c r="V525" s="84"/>
      <c r="W525" s="84"/>
      <c r="X525" s="84"/>
      <c r="Y525" s="84"/>
      <c r="Z525" s="84"/>
    </row>
    <row r="526" spans="1:26" ht="13.5" customHeight="1" x14ac:dyDescent="0.3">
      <c r="A526" s="84"/>
      <c r="B526" s="84"/>
      <c r="C526" s="84"/>
      <c r="D526" s="84"/>
      <c r="E526" s="84"/>
      <c r="F526" s="84"/>
      <c r="G526" s="84"/>
      <c r="H526" s="84"/>
      <c r="I526" s="84"/>
      <c r="J526" s="84"/>
      <c r="K526" s="84"/>
      <c r="L526" s="84"/>
      <c r="M526" s="84"/>
      <c r="N526" s="84"/>
      <c r="O526" s="84"/>
      <c r="P526" s="84"/>
      <c r="Q526" s="84"/>
      <c r="R526" s="84"/>
      <c r="S526" s="84"/>
      <c r="T526" s="84"/>
      <c r="U526" s="84"/>
      <c r="V526" s="84"/>
      <c r="W526" s="84"/>
      <c r="X526" s="84"/>
      <c r="Y526" s="84"/>
      <c r="Z526" s="84"/>
    </row>
    <row r="527" spans="1:26" ht="13.5" customHeight="1" x14ac:dyDescent="0.3">
      <c r="A527" s="84"/>
      <c r="B527" s="84"/>
      <c r="C527" s="84"/>
      <c r="D527" s="84"/>
      <c r="E527" s="84"/>
      <c r="F527" s="84"/>
      <c r="G527" s="84"/>
      <c r="H527" s="84"/>
      <c r="I527" s="84"/>
      <c r="J527" s="84"/>
      <c r="K527" s="84"/>
      <c r="L527" s="84"/>
      <c r="M527" s="84"/>
      <c r="N527" s="84"/>
      <c r="O527" s="84"/>
      <c r="P527" s="84"/>
      <c r="Q527" s="84"/>
      <c r="R527" s="84"/>
      <c r="S527" s="84"/>
      <c r="T527" s="84"/>
      <c r="U527" s="84"/>
      <c r="V527" s="84"/>
      <c r="W527" s="84"/>
      <c r="X527" s="84"/>
      <c r="Y527" s="84"/>
      <c r="Z527" s="84"/>
    </row>
    <row r="528" spans="1:26" ht="13.5" customHeight="1" x14ac:dyDescent="0.3">
      <c r="A528" s="84"/>
      <c r="B528" s="84"/>
      <c r="C528" s="84"/>
      <c r="D528" s="84"/>
      <c r="E528" s="84"/>
      <c r="F528" s="84"/>
      <c r="G528" s="84"/>
      <c r="H528" s="84"/>
      <c r="I528" s="84"/>
      <c r="J528" s="84"/>
      <c r="K528" s="84"/>
      <c r="L528" s="84"/>
      <c r="M528" s="84"/>
      <c r="N528" s="84"/>
      <c r="O528" s="84"/>
      <c r="P528" s="84"/>
      <c r="Q528" s="84"/>
      <c r="R528" s="84"/>
      <c r="S528" s="84"/>
      <c r="T528" s="84"/>
      <c r="U528" s="84"/>
      <c r="V528" s="84"/>
      <c r="W528" s="84"/>
      <c r="X528" s="84"/>
      <c r="Y528" s="84"/>
      <c r="Z528" s="84"/>
    </row>
    <row r="529" spans="1:26" ht="13.5" customHeight="1" x14ac:dyDescent="0.3">
      <c r="A529" s="84"/>
      <c r="B529" s="84"/>
      <c r="C529" s="84"/>
      <c r="D529" s="84"/>
      <c r="E529" s="84"/>
      <c r="F529" s="84"/>
      <c r="G529" s="84"/>
      <c r="H529" s="84"/>
      <c r="I529" s="84"/>
      <c r="J529" s="84"/>
      <c r="K529" s="84"/>
      <c r="L529" s="84"/>
      <c r="M529" s="84"/>
      <c r="N529" s="84"/>
      <c r="O529" s="84"/>
      <c r="P529" s="84"/>
      <c r="Q529" s="84"/>
      <c r="R529" s="84"/>
      <c r="S529" s="84"/>
      <c r="T529" s="84"/>
      <c r="U529" s="84"/>
      <c r="V529" s="84"/>
      <c r="W529" s="84"/>
      <c r="X529" s="84"/>
      <c r="Y529" s="84"/>
      <c r="Z529" s="84"/>
    </row>
    <row r="530" spans="1:26" ht="13.5" customHeight="1" x14ac:dyDescent="0.3">
      <c r="A530" s="84"/>
      <c r="B530" s="84"/>
      <c r="C530" s="84"/>
      <c r="D530" s="84"/>
      <c r="E530" s="84"/>
      <c r="F530" s="84"/>
      <c r="G530" s="84"/>
      <c r="H530" s="84"/>
      <c r="I530" s="84"/>
      <c r="J530" s="84"/>
      <c r="K530" s="84"/>
      <c r="L530" s="84"/>
      <c r="M530" s="84"/>
      <c r="N530" s="84"/>
      <c r="O530" s="84"/>
      <c r="P530" s="84"/>
      <c r="Q530" s="84"/>
      <c r="R530" s="84"/>
      <c r="S530" s="84"/>
      <c r="T530" s="84"/>
      <c r="U530" s="84"/>
      <c r="V530" s="84"/>
      <c r="W530" s="84"/>
      <c r="X530" s="84"/>
      <c r="Y530" s="84"/>
      <c r="Z530" s="84"/>
    </row>
    <row r="531" spans="1:26" ht="13.5" customHeight="1" x14ac:dyDescent="0.3">
      <c r="A531" s="84"/>
      <c r="B531" s="84"/>
      <c r="C531" s="84"/>
      <c r="D531" s="84"/>
      <c r="E531" s="84"/>
      <c r="F531" s="84"/>
      <c r="G531" s="84"/>
      <c r="H531" s="84"/>
      <c r="I531" s="84"/>
      <c r="J531" s="84"/>
      <c r="K531" s="84"/>
      <c r="L531" s="84"/>
      <c r="M531" s="84"/>
      <c r="N531" s="84"/>
      <c r="O531" s="84"/>
      <c r="P531" s="84"/>
      <c r="Q531" s="84"/>
      <c r="R531" s="84"/>
      <c r="S531" s="84"/>
      <c r="T531" s="84"/>
      <c r="U531" s="84"/>
      <c r="V531" s="84"/>
      <c r="W531" s="84"/>
      <c r="X531" s="84"/>
      <c r="Y531" s="84"/>
      <c r="Z531" s="84"/>
    </row>
    <row r="532" spans="1:26" ht="13.5" customHeight="1" x14ac:dyDescent="0.3">
      <c r="A532" s="84"/>
      <c r="B532" s="84"/>
      <c r="C532" s="84"/>
      <c r="D532" s="84"/>
      <c r="E532" s="84"/>
      <c r="F532" s="84"/>
      <c r="G532" s="84"/>
      <c r="H532" s="84"/>
      <c r="I532" s="84"/>
      <c r="J532" s="84"/>
      <c r="K532" s="84"/>
      <c r="L532" s="84"/>
      <c r="M532" s="84"/>
      <c r="N532" s="84"/>
      <c r="O532" s="84"/>
      <c r="P532" s="84"/>
      <c r="Q532" s="84"/>
      <c r="R532" s="84"/>
      <c r="S532" s="84"/>
      <c r="T532" s="84"/>
      <c r="U532" s="84"/>
      <c r="V532" s="84"/>
      <c r="W532" s="84"/>
      <c r="X532" s="84"/>
      <c r="Y532" s="84"/>
      <c r="Z532" s="84"/>
    </row>
    <row r="533" spans="1:26" ht="13.5" customHeight="1" x14ac:dyDescent="0.3">
      <c r="A533" s="84"/>
      <c r="B533" s="84"/>
      <c r="C533" s="84"/>
      <c r="D533" s="84"/>
      <c r="E533" s="84"/>
      <c r="F533" s="84"/>
      <c r="G533" s="84"/>
      <c r="H533" s="84"/>
      <c r="I533" s="84"/>
      <c r="J533" s="84"/>
      <c r="K533" s="84"/>
      <c r="L533" s="84"/>
      <c r="M533" s="84"/>
      <c r="N533" s="84"/>
      <c r="O533" s="84"/>
      <c r="P533" s="84"/>
      <c r="Q533" s="84"/>
      <c r="R533" s="84"/>
      <c r="S533" s="84"/>
      <c r="T533" s="84"/>
      <c r="U533" s="84"/>
      <c r="V533" s="84"/>
      <c r="W533" s="84"/>
      <c r="X533" s="84"/>
      <c r="Y533" s="84"/>
      <c r="Z533" s="84"/>
    </row>
    <row r="534" spans="1:26" ht="13.5" customHeight="1" x14ac:dyDescent="0.3">
      <c r="A534" s="84"/>
      <c r="B534" s="84"/>
      <c r="C534" s="84"/>
      <c r="D534" s="84"/>
      <c r="E534" s="84"/>
      <c r="F534" s="84"/>
      <c r="G534" s="84"/>
      <c r="H534" s="84"/>
      <c r="I534" s="84"/>
      <c r="J534" s="84"/>
      <c r="K534" s="84"/>
      <c r="L534" s="84"/>
      <c r="M534" s="84"/>
      <c r="N534" s="84"/>
      <c r="O534" s="84"/>
      <c r="P534" s="84"/>
      <c r="Q534" s="84"/>
      <c r="R534" s="84"/>
      <c r="S534" s="84"/>
      <c r="T534" s="84"/>
      <c r="U534" s="84"/>
      <c r="V534" s="84"/>
      <c r="W534" s="84"/>
      <c r="X534" s="84"/>
      <c r="Y534" s="84"/>
      <c r="Z534" s="84"/>
    </row>
    <row r="535" spans="1:26" ht="13.5" customHeight="1" x14ac:dyDescent="0.3">
      <c r="A535" s="84"/>
      <c r="B535" s="84"/>
      <c r="C535" s="84"/>
      <c r="D535" s="84"/>
      <c r="E535" s="84"/>
      <c r="F535" s="84"/>
      <c r="G535" s="84"/>
      <c r="H535" s="84"/>
      <c r="I535" s="84"/>
      <c r="J535" s="84"/>
      <c r="K535" s="84"/>
      <c r="L535" s="84"/>
      <c r="M535" s="84"/>
      <c r="N535" s="84"/>
      <c r="O535" s="84"/>
      <c r="P535" s="84"/>
      <c r="Q535" s="84"/>
      <c r="R535" s="84"/>
      <c r="S535" s="84"/>
      <c r="T535" s="84"/>
      <c r="U535" s="84"/>
      <c r="V535" s="84"/>
      <c r="W535" s="84"/>
      <c r="X535" s="84"/>
      <c r="Y535" s="84"/>
      <c r="Z535" s="84"/>
    </row>
    <row r="536" spans="1:26" ht="13.5" customHeight="1" x14ac:dyDescent="0.3">
      <c r="A536" s="84"/>
      <c r="B536" s="84"/>
      <c r="C536" s="84"/>
      <c r="D536" s="84"/>
      <c r="E536" s="84"/>
      <c r="F536" s="84"/>
      <c r="G536" s="84"/>
      <c r="H536" s="84"/>
      <c r="I536" s="84"/>
      <c r="J536" s="84"/>
      <c r="K536" s="84"/>
      <c r="L536" s="84"/>
      <c r="M536" s="84"/>
      <c r="N536" s="84"/>
      <c r="O536" s="84"/>
      <c r="P536" s="84"/>
      <c r="Q536" s="84"/>
      <c r="R536" s="84"/>
      <c r="S536" s="84"/>
      <c r="T536" s="84"/>
      <c r="U536" s="84"/>
      <c r="V536" s="84"/>
      <c r="W536" s="84"/>
      <c r="X536" s="84"/>
      <c r="Y536" s="84"/>
      <c r="Z536" s="84"/>
    </row>
    <row r="537" spans="1:26" ht="13.5" customHeight="1" x14ac:dyDescent="0.3">
      <c r="A537" s="84"/>
      <c r="B537" s="84"/>
      <c r="C537" s="84"/>
      <c r="D537" s="84"/>
      <c r="E537" s="84"/>
      <c r="F537" s="84"/>
      <c r="G537" s="84"/>
      <c r="H537" s="84"/>
      <c r="I537" s="84"/>
      <c r="J537" s="84"/>
      <c r="K537" s="84"/>
      <c r="L537" s="84"/>
      <c r="M537" s="84"/>
      <c r="N537" s="84"/>
      <c r="O537" s="84"/>
      <c r="P537" s="84"/>
      <c r="Q537" s="84"/>
      <c r="R537" s="84"/>
      <c r="S537" s="84"/>
      <c r="T537" s="84"/>
      <c r="U537" s="84"/>
      <c r="V537" s="84"/>
      <c r="W537" s="84"/>
      <c r="X537" s="84"/>
      <c r="Y537" s="84"/>
      <c r="Z537" s="84"/>
    </row>
    <row r="538" spans="1:26" ht="13.5" customHeight="1" x14ac:dyDescent="0.3">
      <c r="A538" s="84"/>
      <c r="B538" s="84"/>
      <c r="C538" s="84"/>
      <c r="D538" s="84"/>
      <c r="E538" s="84"/>
      <c r="F538" s="84"/>
      <c r="G538" s="84"/>
      <c r="H538" s="84"/>
      <c r="I538" s="84"/>
      <c r="J538" s="84"/>
      <c r="K538" s="84"/>
      <c r="L538" s="84"/>
      <c r="M538" s="84"/>
      <c r="N538" s="84"/>
      <c r="O538" s="84"/>
      <c r="P538" s="84"/>
      <c r="Q538" s="84"/>
      <c r="R538" s="84"/>
      <c r="S538" s="84"/>
      <c r="T538" s="84"/>
      <c r="U538" s="84"/>
      <c r="V538" s="84"/>
      <c r="W538" s="84"/>
      <c r="X538" s="84"/>
      <c r="Y538" s="84"/>
      <c r="Z538" s="84"/>
    </row>
    <row r="539" spans="1:26" ht="13.5" customHeight="1" x14ac:dyDescent="0.3">
      <c r="A539" s="84"/>
      <c r="B539" s="84"/>
      <c r="C539" s="84"/>
      <c r="D539" s="84"/>
      <c r="E539" s="84"/>
      <c r="F539" s="84"/>
      <c r="G539" s="84"/>
      <c r="H539" s="84"/>
      <c r="I539" s="84"/>
      <c r="J539" s="84"/>
      <c r="K539" s="84"/>
      <c r="L539" s="84"/>
      <c r="M539" s="84"/>
      <c r="N539" s="84"/>
      <c r="O539" s="84"/>
      <c r="P539" s="84"/>
      <c r="Q539" s="84"/>
      <c r="R539" s="84"/>
      <c r="S539" s="84"/>
      <c r="T539" s="84"/>
      <c r="U539" s="84"/>
      <c r="V539" s="84"/>
      <c r="W539" s="84"/>
      <c r="X539" s="84"/>
      <c r="Y539" s="84"/>
      <c r="Z539" s="84"/>
    </row>
    <row r="540" spans="1:26" ht="13.5" customHeight="1" x14ac:dyDescent="0.3">
      <c r="A540" s="84"/>
      <c r="B540" s="84"/>
      <c r="C540" s="84"/>
      <c r="D540" s="84"/>
      <c r="E540" s="84"/>
      <c r="F540" s="84"/>
      <c r="G540" s="84"/>
      <c r="H540" s="84"/>
      <c r="I540" s="84"/>
      <c r="J540" s="84"/>
      <c r="K540" s="84"/>
      <c r="L540" s="84"/>
      <c r="M540" s="84"/>
      <c r="N540" s="84"/>
      <c r="O540" s="84"/>
      <c r="P540" s="84"/>
      <c r="Q540" s="84"/>
      <c r="R540" s="84"/>
      <c r="S540" s="84"/>
      <c r="T540" s="84"/>
      <c r="U540" s="84"/>
      <c r="V540" s="84"/>
      <c r="W540" s="84"/>
      <c r="X540" s="84"/>
      <c r="Y540" s="84"/>
      <c r="Z540" s="84"/>
    </row>
    <row r="541" spans="1:26" ht="13.5" customHeight="1" x14ac:dyDescent="0.3">
      <c r="A541" s="84"/>
      <c r="B541" s="84"/>
      <c r="C541" s="84"/>
      <c r="D541" s="84"/>
      <c r="E541" s="84"/>
      <c r="F541" s="84"/>
      <c r="G541" s="84"/>
      <c r="H541" s="84"/>
      <c r="I541" s="84"/>
      <c r="J541" s="84"/>
      <c r="K541" s="84"/>
      <c r="L541" s="84"/>
      <c r="M541" s="84"/>
      <c r="N541" s="84"/>
      <c r="O541" s="84"/>
      <c r="P541" s="84"/>
      <c r="Q541" s="84"/>
      <c r="R541" s="84"/>
      <c r="S541" s="84"/>
      <c r="T541" s="84"/>
      <c r="U541" s="84"/>
      <c r="V541" s="84"/>
      <c r="W541" s="84"/>
      <c r="X541" s="84"/>
      <c r="Y541" s="84"/>
      <c r="Z541" s="84"/>
    </row>
    <row r="542" spans="1:26" ht="13.5" customHeight="1" x14ac:dyDescent="0.3">
      <c r="A542" s="84"/>
      <c r="B542" s="84"/>
      <c r="C542" s="84"/>
      <c r="D542" s="84"/>
      <c r="E542" s="84"/>
      <c r="F542" s="84"/>
      <c r="G542" s="84"/>
      <c r="H542" s="84"/>
      <c r="I542" s="84"/>
      <c r="J542" s="84"/>
      <c r="K542" s="84"/>
      <c r="L542" s="84"/>
      <c r="M542" s="84"/>
      <c r="N542" s="84"/>
      <c r="O542" s="84"/>
      <c r="P542" s="84"/>
      <c r="Q542" s="84"/>
      <c r="R542" s="84"/>
      <c r="S542" s="84"/>
      <c r="T542" s="84"/>
      <c r="U542" s="84"/>
      <c r="V542" s="84"/>
      <c r="W542" s="84"/>
      <c r="X542" s="84"/>
      <c r="Y542" s="84"/>
      <c r="Z542" s="84"/>
    </row>
    <row r="543" spans="1:26" ht="13.5" customHeight="1" x14ac:dyDescent="0.3">
      <c r="A543" s="84"/>
      <c r="B543" s="84"/>
      <c r="C543" s="84"/>
      <c r="D543" s="84"/>
      <c r="E543" s="84"/>
      <c r="F543" s="84"/>
      <c r="G543" s="84"/>
      <c r="H543" s="84"/>
      <c r="I543" s="84"/>
      <c r="J543" s="84"/>
      <c r="K543" s="84"/>
      <c r="L543" s="84"/>
      <c r="M543" s="84"/>
      <c r="N543" s="84"/>
      <c r="O543" s="84"/>
      <c r="P543" s="84"/>
      <c r="Q543" s="84"/>
      <c r="R543" s="84"/>
      <c r="S543" s="84"/>
      <c r="T543" s="84"/>
      <c r="U543" s="84"/>
      <c r="V543" s="84"/>
      <c r="W543" s="84"/>
      <c r="X543" s="84"/>
      <c r="Y543" s="84"/>
      <c r="Z543" s="84"/>
    </row>
    <row r="544" spans="1:26" ht="13.5" customHeight="1" x14ac:dyDescent="0.3">
      <c r="A544" s="84"/>
      <c r="B544" s="84"/>
      <c r="C544" s="84"/>
      <c r="D544" s="84"/>
      <c r="E544" s="84"/>
      <c r="F544" s="84"/>
      <c r="G544" s="84"/>
      <c r="H544" s="84"/>
      <c r="I544" s="84"/>
      <c r="J544" s="84"/>
      <c r="K544" s="84"/>
      <c r="L544" s="84"/>
      <c r="M544" s="84"/>
      <c r="N544" s="84"/>
      <c r="O544" s="84"/>
      <c r="P544" s="84"/>
      <c r="Q544" s="84"/>
      <c r="R544" s="84"/>
      <c r="S544" s="84"/>
      <c r="T544" s="84"/>
      <c r="U544" s="84"/>
      <c r="V544" s="84"/>
      <c r="W544" s="84"/>
      <c r="X544" s="84"/>
      <c r="Y544" s="84"/>
      <c r="Z544" s="84"/>
    </row>
    <row r="545" spans="1:26" ht="13.5" customHeight="1" x14ac:dyDescent="0.3">
      <c r="A545" s="84"/>
      <c r="B545" s="84"/>
      <c r="C545" s="84"/>
      <c r="D545" s="84"/>
      <c r="E545" s="84"/>
      <c r="F545" s="84"/>
      <c r="G545" s="84"/>
      <c r="H545" s="84"/>
      <c r="I545" s="84"/>
      <c r="J545" s="84"/>
      <c r="K545" s="84"/>
      <c r="L545" s="84"/>
      <c r="M545" s="84"/>
      <c r="N545" s="84"/>
      <c r="O545" s="84"/>
      <c r="P545" s="84"/>
      <c r="Q545" s="84"/>
      <c r="R545" s="84"/>
      <c r="S545" s="84"/>
      <c r="T545" s="84"/>
      <c r="U545" s="84"/>
      <c r="V545" s="84"/>
      <c r="W545" s="84"/>
      <c r="X545" s="84"/>
      <c r="Y545" s="84"/>
      <c r="Z545" s="84"/>
    </row>
    <row r="546" spans="1:26" ht="13.5" customHeight="1" x14ac:dyDescent="0.3">
      <c r="A546" s="84"/>
      <c r="B546" s="84"/>
      <c r="C546" s="84"/>
      <c r="D546" s="84"/>
      <c r="E546" s="84"/>
      <c r="F546" s="84"/>
      <c r="G546" s="84"/>
      <c r="H546" s="84"/>
      <c r="I546" s="84"/>
      <c r="J546" s="84"/>
      <c r="K546" s="84"/>
      <c r="L546" s="84"/>
      <c r="M546" s="84"/>
      <c r="N546" s="84"/>
      <c r="O546" s="84"/>
      <c r="P546" s="84"/>
      <c r="Q546" s="84"/>
      <c r="R546" s="84"/>
      <c r="S546" s="84"/>
      <c r="T546" s="84"/>
      <c r="U546" s="84"/>
      <c r="V546" s="84"/>
      <c r="W546" s="84"/>
      <c r="X546" s="84"/>
      <c r="Y546" s="84"/>
      <c r="Z546" s="84"/>
    </row>
    <row r="547" spans="1:26" ht="13.5" customHeight="1" x14ac:dyDescent="0.3">
      <c r="A547" s="84"/>
      <c r="B547" s="84"/>
      <c r="C547" s="84"/>
      <c r="D547" s="84"/>
      <c r="E547" s="84"/>
      <c r="F547" s="84"/>
      <c r="G547" s="84"/>
      <c r="H547" s="84"/>
      <c r="I547" s="84"/>
      <c r="J547" s="84"/>
      <c r="K547" s="84"/>
      <c r="L547" s="84"/>
      <c r="M547" s="84"/>
      <c r="N547" s="84"/>
      <c r="O547" s="84"/>
      <c r="P547" s="84"/>
      <c r="Q547" s="84"/>
      <c r="R547" s="84"/>
      <c r="S547" s="84"/>
      <c r="T547" s="84"/>
      <c r="U547" s="84"/>
      <c r="V547" s="84"/>
      <c r="W547" s="84"/>
      <c r="X547" s="84"/>
      <c r="Y547" s="84"/>
      <c r="Z547" s="84"/>
    </row>
    <row r="548" spans="1:26" ht="13.5" customHeight="1" x14ac:dyDescent="0.3">
      <c r="A548" s="84"/>
      <c r="B548" s="84"/>
      <c r="C548" s="84"/>
      <c r="D548" s="84"/>
      <c r="E548" s="84"/>
      <c r="F548" s="84"/>
      <c r="G548" s="84"/>
      <c r="H548" s="84"/>
      <c r="I548" s="84"/>
      <c r="J548" s="84"/>
      <c r="K548" s="84"/>
      <c r="L548" s="84"/>
      <c r="M548" s="84"/>
      <c r="N548" s="84"/>
      <c r="O548" s="84"/>
      <c r="P548" s="84"/>
      <c r="Q548" s="84"/>
      <c r="R548" s="84"/>
      <c r="S548" s="84"/>
      <c r="T548" s="84"/>
      <c r="U548" s="84"/>
      <c r="V548" s="84"/>
      <c r="W548" s="84"/>
      <c r="X548" s="84"/>
      <c r="Y548" s="84"/>
      <c r="Z548" s="84"/>
    </row>
    <row r="549" spans="1:26" ht="13.5" customHeight="1" x14ac:dyDescent="0.3">
      <c r="A549" s="84"/>
      <c r="B549" s="84"/>
      <c r="C549" s="84"/>
      <c r="D549" s="84"/>
      <c r="E549" s="84"/>
      <c r="F549" s="84"/>
      <c r="G549" s="84"/>
      <c r="H549" s="84"/>
      <c r="I549" s="84"/>
      <c r="J549" s="84"/>
      <c r="K549" s="84"/>
      <c r="L549" s="84"/>
      <c r="M549" s="84"/>
      <c r="N549" s="84"/>
      <c r="O549" s="84"/>
      <c r="P549" s="84"/>
      <c r="Q549" s="84"/>
      <c r="R549" s="84"/>
      <c r="S549" s="84"/>
      <c r="T549" s="84"/>
      <c r="U549" s="84"/>
      <c r="V549" s="84"/>
      <c r="W549" s="84"/>
      <c r="X549" s="84"/>
      <c r="Y549" s="84"/>
      <c r="Z549" s="84"/>
    </row>
    <row r="550" spans="1:26" ht="13.5" customHeight="1" x14ac:dyDescent="0.3">
      <c r="A550" s="84"/>
      <c r="B550" s="84"/>
      <c r="C550" s="84"/>
      <c r="D550" s="84"/>
      <c r="E550" s="84"/>
      <c r="F550" s="84"/>
      <c r="G550" s="84"/>
      <c r="H550" s="84"/>
      <c r="I550" s="84"/>
      <c r="J550" s="84"/>
      <c r="K550" s="84"/>
      <c r="L550" s="84"/>
      <c r="M550" s="84"/>
      <c r="N550" s="84"/>
      <c r="O550" s="84"/>
      <c r="P550" s="84"/>
      <c r="Q550" s="84"/>
      <c r="R550" s="84"/>
      <c r="S550" s="84"/>
      <c r="T550" s="84"/>
      <c r="U550" s="84"/>
      <c r="V550" s="84"/>
      <c r="W550" s="84"/>
      <c r="X550" s="84"/>
      <c r="Y550" s="84"/>
      <c r="Z550" s="84"/>
    </row>
    <row r="551" spans="1:26" ht="13.5" customHeight="1" x14ac:dyDescent="0.3">
      <c r="A551" s="84"/>
      <c r="B551" s="84"/>
      <c r="C551" s="84"/>
      <c r="D551" s="84"/>
      <c r="E551" s="84"/>
      <c r="F551" s="84"/>
      <c r="G551" s="84"/>
      <c r="H551" s="84"/>
      <c r="I551" s="84"/>
      <c r="J551" s="84"/>
      <c r="K551" s="84"/>
      <c r="L551" s="84"/>
      <c r="M551" s="84"/>
      <c r="N551" s="84"/>
      <c r="O551" s="84"/>
      <c r="P551" s="84"/>
      <c r="Q551" s="84"/>
      <c r="R551" s="84"/>
      <c r="S551" s="84"/>
      <c r="T551" s="84"/>
      <c r="U551" s="84"/>
      <c r="V551" s="84"/>
      <c r="W551" s="84"/>
      <c r="X551" s="84"/>
      <c r="Y551" s="84"/>
      <c r="Z551" s="84"/>
    </row>
    <row r="552" spans="1:26" ht="13.5" customHeight="1" x14ac:dyDescent="0.3">
      <c r="A552" s="84"/>
      <c r="B552" s="84"/>
      <c r="C552" s="84"/>
      <c r="D552" s="84"/>
      <c r="E552" s="84"/>
      <c r="F552" s="84"/>
      <c r="G552" s="84"/>
      <c r="H552" s="84"/>
      <c r="I552" s="84"/>
      <c r="J552" s="84"/>
      <c r="K552" s="84"/>
      <c r="L552" s="84"/>
      <c r="M552" s="84"/>
      <c r="N552" s="84"/>
      <c r="O552" s="84"/>
      <c r="P552" s="84"/>
      <c r="Q552" s="84"/>
      <c r="R552" s="84"/>
      <c r="S552" s="84"/>
      <c r="T552" s="84"/>
      <c r="U552" s="84"/>
      <c r="V552" s="84"/>
      <c r="W552" s="84"/>
      <c r="X552" s="84"/>
      <c r="Y552" s="84"/>
      <c r="Z552" s="84"/>
    </row>
    <row r="553" spans="1:26" ht="13.5" customHeight="1" x14ac:dyDescent="0.3">
      <c r="A553" s="84"/>
      <c r="B553" s="84"/>
      <c r="C553" s="84"/>
      <c r="D553" s="84"/>
      <c r="E553" s="84"/>
      <c r="F553" s="84"/>
      <c r="G553" s="84"/>
      <c r="H553" s="84"/>
      <c r="I553" s="84"/>
      <c r="J553" s="84"/>
      <c r="K553" s="84"/>
      <c r="L553" s="84"/>
      <c r="M553" s="84"/>
      <c r="N553" s="84"/>
      <c r="O553" s="84"/>
      <c r="P553" s="84"/>
      <c r="Q553" s="84"/>
      <c r="R553" s="84"/>
      <c r="S553" s="84"/>
      <c r="T553" s="84"/>
      <c r="U553" s="84"/>
      <c r="V553" s="84"/>
      <c r="W553" s="84"/>
      <c r="X553" s="84"/>
      <c r="Y553" s="84"/>
      <c r="Z553" s="84"/>
    </row>
    <row r="554" spans="1:26" ht="13.5" customHeight="1" x14ac:dyDescent="0.3">
      <c r="A554" s="84"/>
      <c r="B554" s="84"/>
      <c r="C554" s="84"/>
      <c r="D554" s="84"/>
      <c r="E554" s="84"/>
      <c r="F554" s="84"/>
      <c r="G554" s="84"/>
      <c r="H554" s="84"/>
      <c r="I554" s="84"/>
      <c r="J554" s="84"/>
      <c r="K554" s="84"/>
      <c r="L554" s="84"/>
      <c r="M554" s="84"/>
      <c r="N554" s="84"/>
      <c r="O554" s="84"/>
      <c r="P554" s="84"/>
      <c r="Q554" s="84"/>
      <c r="R554" s="84"/>
      <c r="S554" s="84"/>
      <c r="T554" s="84"/>
      <c r="U554" s="84"/>
      <c r="V554" s="84"/>
      <c r="W554" s="84"/>
      <c r="X554" s="84"/>
      <c r="Y554" s="84"/>
      <c r="Z554" s="84"/>
    </row>
    <row r="555" spans="1:26" ht="13.5" customHeight="1" x14ac:dyDescent="0.3">
      <c r="A555" s="84"/>
      <c r="B555" s="84"/>
      <c r="C555" s="84"/>
      <c r="D555" s="84"/>
      <c r="E555" s="84"/>
      <c r="F555" s="84"/>
      <c r="G555" s="84"/>
      <c r="H555" s="84"/>
      <c r="I555" s="84"/>
      <c r="J555" s="84"/>
      <c r="K555" s="84"/>
      <c r="L555" s="84"/>
      <c r="M555" s="84"/>
      <c r="N555" s="84"/>
      <c r="O555" s="84"/>
      <c r="P555" s="84"/>
      <c r="Q555" s="84"/>
      <c r="R555" s="84"/>
      <c r="S555" s="84"/>
      <c r="T555" s="84"/>
      <c r="U555" s="84"/>
      <c r="V555" s="84"/>
      <c r="W555" s="84"/>
      <c r="X555" s="84"/>
      <c r="Y555" s="84"/>
      <c r="Z555" s="84"/>
    </row>
    <row r="556" spans="1:26" ht="13.5" customHeight="1" x14ac:dyDescent="0.3">
      <c r="A556" s="84"/>
      <c r="B556" s="84"/>
      <c r="C556" s="84"/>
      <c r="D556" s="84"/>
      <c r="E556" s="84"/>
      <c r="F556" s="84"/>
      <c r="G556" s="84"/>
      <c r="H556" s="84"/>
      <c r="I556" s="84"/>
      <c r="J556" s="84"/>
      <c r="K556" s="84"/>
      <c r="L556" s="84"/>
      <c r="M556" s="84"/>
      <c r="N556" s="84"/>
      <c r="O556" s="84"/>
      <c r="P556" s="84"/>
      <c r="Q556" s="84"/>
      <c r="R556" s="84"/>
      <c r="S556" s="84"/>
      <c r="T556" s="84"/>
      <c r="U556" s="84"/>
      <c r="V556" s="84"/>
      <c r="W556" s="84"/>
      <c r="X556" s="84"/>
      <c r="Y556" s="84"/>
      <c r="Z556" s="84"/>
    </row>
    <row r="557" spans="1:26" ht="13.5" customHeight="1" x14ac:dyDescent="0.3">
      <c r="A557" s="84"/>
      <c r="B557" s="84"/>
      <c r="C557" s="84"/>
      <c r="D557" s="84"/>
      <c r="E557" s="84"/>
      <c r="F557" s="84"/>
      <c r="G557" s="84"/>
      <c r="H557" s="84"/>
      <c r="I557" s="84"/>
      <c r="J557" s="84"/>
      <c r="K557" s="84"/>
      <c r="L557" s="84"/>
      <c r="M557" s="84"/>
      <c r="N557" s="84"/>
      <c r="O557" s="84"/>
      <c r="P557" s="84"/>
      <c r="Q557" s="84"/>
      <c r="R557" s="84"/>
      <c r="S557" s="84"/>
      <c r="T557" s="84"/>
      <c r="U557" s="84"/>
      <c r="V557" s="84"/>
      <c r="W557" s="84"/>
      <c r="X557" s="84"/>
      <c r="Y557" s="84"/>
      <c r="Z557" s="84"/>
    </row>
    <row r="558" spans="1:26" ht="13.5" customHeight="1" x14ac:dyDescent="0.3">
      <c r="A558" s="84"/>
      <c r="B558" s="84"/>
      <c r="C558" s="84"/>
      <c r="D558" s="84"/>
      <c r="E558" s="84"/>
      <c r="F558" s="84"/>
      <c r="G558" s="84"/>
      <c r="H558" s="84"/>
      <c r="I558" s="84"/>
      <c r="J558" s="84"/>
      <c r="K558" s="84"/>
      <c r="L558" s="84"/>
      <c r="M558" s="84"/>
      <c r="N558" s="84"/>
      <c r="O558" s="84"/>
      <c r="P558" s="84"/>
      <c r="Q558" s="84"/>
      <c r="R558" s="84"/>
      <c r="S558" s="84"/>
      <c r="T558" s="84"/>
      <c r="U558" s="84"/>
      <c r="V558" s="84"/>
      <c r="W558" s="84"/>
      <c r="X558" s="84"/>
      <c r="Y558" s="84"/>
      <c r="Z558" s="84"/>
    </row>
    <row r="559" spans="1:26" ht="13.5" customHeight="1" x14ac:dyDescent="0.3">
      <c r="A559" s="84"/>
      <c r="B559" s="84"/>
      <c r="C559" s="84"/>
      <c r="D559" s="84"/>
      <c r="E559" s="84"/>
      <c r="F559" s="84"/>
      <c r="G559" s="84"/>
      <c r="H559" s="84"/>
      <c r="I559" s="84"/>
      <c r="J559" s="84"/>
      <c r="K559" s="84"/>
      <c r="L559" s="84"/>
      <c r="M559" s="84"/>
      <c r="N559" s="84"/>
      <c r="O559" s="84"/>
      <c r="P559" s="84"/>
      <c r="Q559" s="84"/>
      <c r="R559" s="84"/>
      <c r="S559" s="84"/>
      <c r="T559" s="84"/>
      <c r="U559" s="84"/>
      <c r="V559" s="84"/>
      <c r="W559" s="84"/>
      <c r="X559" s="84"/>
      <c r="Y559" s="84"/>
      <c r="Z559" s="84"/>
    </row>
    <row r="560" spans="1:26" ht="13.5" customHeight="1" x14ac:dyDescent="0.3">
      <c r="A560" s="84"/>
      <c r="B560" s="84"/>
      <c r="C560" s="84"/>
      <c r="D560" s="84"/>
      <c r="E560" s="84"/>
      <c r="F560" s="84"/>
      <c r="G560" s="84"/>
      <c r="H560" s="84"/>
      <c r="I560" s="84"/>
      <c r="J560" s="84"/>
      <c r="K560" s="84"/>
      <c r="L560" s="84"/>
      <c r="M560" s="84"/>
      <c r="N560" s="84"/>
      <c r="O560" s="84"/>
      <c r="P560" s="84"/>
      <c r="Q560" s="84"/>
      <c r="R560" s="84"/>
      <c r="S560" s="84"/>
      <c r="T560" s="84"/>
      <c r="U560" s="84"/>
      <c r="V560" s="84"/>
      <c r="W560" s="84"/>
      <c r="X560" s="84"/>
      <c r="Y560" s="84"/>
      <c r="Z560" s="84"/>
    </row>
    <row r="561" spans="1:26" ht="13.5" customHeight="1" x14ac:dyDescent="0.3">
      <c r="A561" s="84"/>
      <c r="B561" s="84"/>
      <c r="C561" s="84"/>
      <c r="D561" s="84"/>
      <c r="E561" s="84"/>
      <c r="F561" s="84"/>
      <c r="G561" s="84"/>
      <c r="H561" s="84"/>
      <c r="I561" s="84"/>
      <c r="J561" s="84"/>
      <c r="K561" s="84"/>
      <c r="L561" s="84"/>
      <c r="M561" s="84"/>
      <c r="N561" s="84"/>
      <c r="O561" s="84"/>
      <c r="P561" s="84"/>
      <c r="Q561" s="84"/>
      <c r="R561" s="84"/>
      <c r="S561" s="84"/>
      <c r="T561" s="84"/>
      <c r="U561" s="84"/>
      <c r="V561" s="84"/>
      <c r="W561" s="84"/>
      <c r="X561" s="84"/>
      <c r="Y561" s="84"/>
      <c r="Z561" s="84"/>
    </row>
    <row r="562" spans="1:26" ht="13.5" customHeight="1" x14ac:dyDescent="0.3">
      <c r="A562" s="84"/>
      <c r="B562" s="84"/>
      <c r="C562" s="84"/>
      <c r="D562" s="84"/>
      <c r="E562" s="84"/>
      <c r="F562" s="84"/>
      <c r="G562" s="84"/>
      <c r="H562" s="84"/>
      <c r="I562" s="84"/>
      <c r="J562" s="84"/>
      <c r="K562" s="84"/>
      <c r="L562" s="84"/>
      <c r="M562" s="84"/>
      <c r="N562" s="84"/>
      <c r="O562" s="84"/>
      <c r="P562" s="84"/>
      <c r="Q562" s="84"/>
      <c r="R562" s="84"/>
      <c r="S562" s="84"/>
      <c r="T562" s="84"/>
      <c r="U562" s="84"/>
      <c r="V562" s="84"/>
      <c r="W562" s="84"/>
      <c r="X562" s="84"/>
      <c r="Y562" s="84"/>
      <c r="Z562" s="84"/>
    </row>
    <row r="563" spans="1:26" ht="13.5" customHeight="1" x14ac:dyDescent="0.3">
      <c r="A563" s="84"/>
      <c r="B563" s="84"/>
      <c r="C563" s="84"/>
      <c r="D563" s="84"/>
      <c r="E563" s="84"/>
      <c r="F563" s="84"/>
      <c r="G563" s="84"/>
      <c r="H563" s="84"/>
      <c r="I563" s="84"/>
      <c r="J563" s="84"/>
      <c r="K563" s="84"/>
      <c r="L563" s="84"/>
      <c r="M563" s="84"/>
      <c r="N563" s="84"/>
      <c r="O563" s="84"/>
      <c r="P563" s="84"/>
      <c r="Q563" s="84"/>
      <c r="R563" s="84"/>
      <c r="S563" s="84"/>
      <c r="T563" s="84"/>
      <c r="U563" s="84"/>
      <c r="V563" s="84"/>
      <c r="W563" s="84"/>
      <c r="X563" s="84"/>
      <c r="Y563" s="84"/>
      <c r="Z563" s="84"/>
    </row>
    <row r="564" spans="1:26" ht="13.5" customHeight="1" x14ac:dyDescent="0.3">
      <c r="A564" s="84"/>
      <c r="B564" s="84"/>
      <c r="C564" s="84"/>
      <c r="D564" s="84"/>
      <c r="E564" s="84"/>
      <c r="F564" s="84"/>
      <c r="G564" s="84"/>
      <c r="H564" s="84"/>
      <c r="I564" s="84"/>
      <c r="J564" s="84"/>
      <c r="K564" s="84"/>
      <c r="L564" s="84"/>
      <c r="M564" s="84"/>
      <c r="N564" s="84"/>
      <c r="O564" s="84"/>
      <c r="P564" s="84"/>
      <c r="Q564" s="84"/>
      <c r="R564" s="84"/>
      <c r="S564" s="84"/>
      <c r="T564" s="84"/>
      <c r="U564" s="84"/>
      <c r="V564" s="84"/>
      <c r="W564" s="84"/>
      <c r="X564" s="84"/>
      <c r="Y564" s="84"/>
      <c r="Z564" s="84"/>
    </row>
    <row r="565" spans="1:26" ht="13.5" customHeight="1" x14ac:dyDescent="0.3">
      <c r="A565" s="84"/>
      <c r="B565" s="84"/>
      <c r="C565" s="84"/>
      <c r="D565" s="84"/>
      <c r="E565" s="84"/>
      <c r="F565" s="84"/>
      <c r="G565" s="84"/>
      <c r="H565" s="84"/>
      <c r="I565" s="84"/>
      <c r="J565" s="84"/>
      <c r="K565" s="84"/>
      <c r="L565" s="84"/>
      <c r="M565" s="84"/>
      <c r="N565" s="84"/>
      <c r="O565" s="84"/>
      <c r="P565" s="84"/>
      <c r="Q565" s="84"/>
      <c r="R565" s="84"/>
      <c r="S565" s="84"/>
      <c r="T565" s="84"/>
      <c r="U565" s="84"/>
      <c r="V565" s="84"/>
      <c r="W565" s="84"/>
      <c r="X565" s="84"/>
      <c r="Y565" s="84"/>
      <c r="Z565" s="84"/>
    </row>
    <row r="566" spans="1:26" ht="13.5" customHeight="1" x14ac:dyDescent="0.3">
      <c r="A566" s="84"/>
      <c r="B566" s="84"/>
      <c r="C566" s="84"/>
      <c r="D566" s="84"/>
      <c r="E566" s="84"/>
      <c r="F566" s="84"/>
      <c r="G566" s="84"/>
      <c r="H566" s="84"/>
      <c r="I566" s="84"/>
      <c r="J566" s="84"/>
      <c r="K566" s="84"/>
      <c r="L566" s="84"/>
      <c r="M566" s="84"/>
      <c r="N566" s="84"/>
      <c r="O566" s="84"/>
      <c r="P566" s="84"/>
      <c r="Q566" s="84"/>
      <c r="R566" s="84"/>
      <c r="S566" s="84"/>
      <c r="T566" s="84"/>
      <c r="U566" s="84"/>
      <c r="V566" s="84"/>
      <c r="W566" s="84"/>
      <c r="X566" s="84"/>
      <c r="Y566" s="84"/>
      <c r="Z566" s="84"/>
    </row>
    <row r="567" spans="1:26" ht="13.5" customHeight="1" x14ac:dyDescent="0.3">
      <c r="A567" s="84"/>
      <c r="B567" s="84"/>
      <c r="C567" s="84"/>
      <c r="D567" s="84"/>
      <c r="E567" s="84"/>
      <c r="F567" s="84"/>
      <c r="G567" s="84"/>
      <c r="H567" s="84"/>
      <c r="I567" s="84"/>
      <c r="J567" s="84"/>
      <c r="K567" s="84"/>
      <c r="L567" s="84"/>
      <c r="M567" s="84"/>
      <c r="N567" s="84"/>
      <c r="O567" s="84"/>
      <c r="P567" s="84"/>
      <c r="Q567" s="84"/>
      <c r="R567" s="84"/>
      <c r="S567" s="84"/>
      <c r="T567" s="84"/>
      <c r="U567" s="84"/>
      <c r="V567" s="84"/>
      <c r="W567" s="84"/>
      <c r="X567" s="84"/>
      <c r="Y567" s="84"/>
      <c r="Z567" s="84"/>
    </row>
    <row r="568" spans="1:26" ht="13.5" customHeight="1" x14ac:dyDescent="0.3">
      <c r="A568" s="84"/>
      <c r="B568" s="84"/>
      <c r="C568" s="84"/>
      <c r="D568" s="84"/>
      <c r="E568" s="84"/>
      <c r="F568" s="84"/>
      <c r="G568" s="84"/>
      <c r="H568" s="84"/>
      <c r="I568" s="84"/>
      <c r="J568" s="84"/>
      <c r="K568" s="84"/>
      <c r="L568" s="84"/>
      <c r="M568" s="84"/>
      <c r="N568" s="84"/>
      <c r="O568" s="84"/>
      <c r="P568" s="84"/>
      <c r="Q568" s="84"/>
      <c r="R568" s="84"/>
      <c r="S568" s="84"/>
      <c r="T568" s="84"/>
      <c r="U568" s="84"/>
      <c r="V568" s="84"/>
      <c r="W568" s="84"/>
      <c r="X568" s="84"/>
      <c r="Y568" s="84"/>
      <c r="Z568" s="84"/>
    </row>
    <row r="569" spans="1:26" ht="13.5" customHeight="1" x14ac:dyDescent="0.3">
      <c r="A569" s="84"/>
      <c r="B569" s="84"/>
      <c r="C569" s="84"/>
      <c r="D569" s="84"/>
      <c r="E569" s="84"/>
      <c r="F569" s="84"/>
      <c r="G569" s="84"/>
      <c r="H569" s="84"/>
      <c r="I569" s="84"/>
      <c r="J569" s="84"/>
      <c r="K569" s="84"/>
      <c r="L569" s="84"/>
      <c r="M569" s="84"/>
      <c r="N569" s="84"/>
      <c r="O569" s="84"/>
      <c r="P569" s="84"/>
      <c r="Q569" s="84"/>
      <c r="R569" s="84"/>
      <c r="S569" s="84"/>
      <c r="T569" s="84"/>
      <c r="U569" s="84"/>
      <c r="V569" s="84"/>
      <c r="W569" s="84"/>
      <c r="X569" s="84"/>
      <c r="Y569" s="84"/>
      <c r="Z569" s="84"/>
    </row>
    <row r="570" spans="1:26" ht="13.5" customHeight="1" x14ac:dyDescent="0.3">
      <c r="A570" s="84"/>
      <c r="B570" s="84"/>
      <c r="C570" s="84"/>
      <c r="D570" s="84"/>
      <c r="E570" s="84"/>
      <c r="F570" s="84"/>
      <c r="G570" s="84"/>
      <c r="H570" s="84"/>
      <c r="I570" s="84"/>
      <c r="J570" s="84"/>
      <c r="K570" s="84"/>
      <c r="L570" s="84"/>
      <c r="M570" s="84"/>
      <c r="N570" s="84"/>
      <c r="O570" s="84"/>
      <c r="P570" s="84"/>
      <c r="Q570" s="84"/>
      <c r="R570" s="84"/>
      <c r="S570" s="84"/>
      <c r="T570" s="84"/>
      <c r="U570" s="84"/>
      <c r="V570" s="84"/>
      <c r="W570" s="84"/>
      <c r="X570" s="84"/>
      <c r="Y570" s="84"/>
      <c r="Z570" s="84"/>
    </row>
    <row r="571" spans="1:26" ht="13.5" customHeight="1" x14ac:dyDescent="0.3">
      <c r="A571" s="84"/>
      <c r="B571" s="84"/>
      <c r="C571" s="84"/>
      <c r="D571" s="84"/>
      <c r="E571" s="84"/>
      <c r="F571" s="84"/>
      <c r="G571" s="84"/>
      <c r="H571" s="84"/>
      <c r="I571" s="84"/>
      <c r="J571" s="84"/>
      <c r="K571" s="84"/>
      <c r="L571" s="84"/>
      <c r="M571" s="84"/>
      <c r="N571" s="84"/>
      <c r="O571" s="84"/>
      <c r="P571" s="84"/>
      <c r="Q571" s="84"/>
      <c r="R571" s="84"/>
      <c r="S571" s="84"/>
      <c r="T571" s="84"/>
      <c r="U571" s="84"/>
      <c r="V571" s="84"/>
      <c r="W571" s="84"/>
      <c r="X571" s="84"/>
      <c r="Y571" s="84"/>
      <c r="Z571" s="84"/>
    </row>
    <row r="572" spans="1:26" ht="13.5" customHeight="1" x14ac:dyDescent="0.3">
      <c r="A572" s="84"/>
      <c r="B572" s="84"/>
      <c r="C572" s="84"/>
      <c r="D572" s="84"/>
      <c r="E572" s="84"/>
      <c r="F572" s="84"/>
      <c r="G572" s="84"/>
      <c r="H572" s="84"/>
      <c r="I572" s="84"/>
      <c r="J572" s="84"/>
      <c r="K572" s="84"/>
      <c r="L572" s="84"/>
      <c r="M572" s="84"/>
      <c r="N572" s="84"/>
      <c r="O572" s="84"/>
      <c r="P572" s="84"/>
      <c r="Q572" s="84"/>
      <c r="R572" s="84"/>
      <c r="S572" s="84"/>
      <c r="T572" s="84"/>
      <c r="U572" s="84"/>
      <c r="V572" s="84"/>
      <c r="W572" s="84"/>
      <c r="X572" s="84"/>
      <c r="Y572" s="84"/>
      <c r="Z572" s="84"/>
    </row>
    <row r="573" spans="1:26" ht="13.5" customHeight="1" x14ac:dyDescent="0.3">
      <c r="A573" s="84"/>
      <c r="B573" s="84"/>
      <c r="C573" s="84"/>
      <c r="D573" s="84"/>
      <c r="E573" s="84"/>
      <c r="F573" s="84"/>
      <c r="G573" s="84"/>
      <c r="H573" s="84"/>
      <c r="I573" s="84"/>
      <c r="J573" s="84"/>
      <c r="K573" s="84"/>
      <c r="L573" s="84"/>
      <c r="M573" s="84"/>
      <c r="N573" s="84"/>
      <c r="O573" s="84"/>
      <c r="P573" s="84"/>
      <c r="Q573" s="84"/>
      <c r="R573" s="84"/>
      <c r="S573" s="84"/>
      <c r="T573" s="84"/>
      <c r="U573" s="84"/>
      <c r="V573" s="84"/>
      <c r="W573" s="84"/>
      <c r="X573" s="84"/>
      <c r="Y573" s="84"/>
      <c r="Z573" s="84"/>
    </row>
    <row r="574" spans="1:26" ht="13.5" customHeight="1" x14ac:dyDescent="0.3">
      <c r="A574" s="84"/>
      <c r="B574" s="84"/>
      <c r="C574" s="84"/>
      <c r="D574" s="84"/>
      <c r="E574" s="84"/>
      <c r="F574" s="84"/>
      <c r="G574" s="84"/>
      <c r="H574" s="84"/>
      <c r="I574" s="84"/>
      <c r="J574" s="84"/>
      <c r="K574" s="84"/>
      <c r="L574" s="84"/>
      <c r="M574" s="84"/>
      <c r="N574" s="84"/>
      <c r="O574" s="84"/>
      <c r="P574" s="84"/>
      <c r="Q574" s="84"/>
      <c r="R574" s="84"/>
      <c r="S574" s="84"/>
      <c r="T574" s="84"/>
      <c r="U574" s="84"/>
      <c r="V574" s="84"/>
      <c r="W574" s="84"/>
      <c r="X574" s="84"/>
      <c r="Y574" s="84"/>
      <c r="Z574" s="84"/>
    </row>
    <row r="575" spans="1:26" ht="13.5" customHeight="1" x14ac:dyDescent="0.3">
      <c r="A575" s="84"/>
      <c r="B575" s="84"/>
      <c r="C575" s="84"/>
      <c r="D575" s="84"/>
      <c r="E575" s="84"/>
      <c r="F575" s="84"/>
      <c r="G575" s="84"/>
      <c r="H575" s="84"/>
      <c r="I575" s="84"/>
      <c r="J575" s="84"/>
      <c r="K575" s="84"/>
      <c r="L575" s="84"/>
      <c r="M575" s="84"/>
      <c r="N575" s="84"/>
      <c r="O575" s="84"/>
      <c r="P575" s="84"/>
      <c r="Q575" s="84"/>
      <c r="R575" s="84"/>
      <c r="S575" s="84"/>
      <c r="T575" s="84"/>
      <c r="U575" s="84"/>
      <c r="V575" s="84"/>
      <c r="W575" s="84"/>
      <c r="X575" s="84"/>
      <c r="Y575" s="84"/>
      <c r="Z575" s="84"/>
    </row>
    <row r="576" spans="1:26" ht="13.5" customHeight="1" x14ac:dyDescent="0.3">
      <c r="A576" s="84"/>
      <c r="B576" s="84"/>
      <c r="C576" s="84"/>
      <c r="D576" s="84"/>
      <c r="E576" s="84"/>
      <c r="F576" s="84"/>
      <c r="G576" s="84"/>
      <c r="H576" s="84"/>
      <c r="I576" s="84"/>
      <c r="J576" s="84"/>
      <c r="K576" s="84"/>
      <c r="L576" s="84"/>
      <c r="M576" s="84"/>
      <c r="N576" s="84"/>
      <c r="O576" s="84"/>
      <c r="P576" s="84"/>
      <c r="Q576" s="84"/>
      <c r="R576" s="84"/>
      <c r="S576" s="84"/>
      <c r="T576" s="84"/>
      <c r="U576" s="84"/>
      <c r="V576" s="84"/>
      <c r="W576" s="84"/>
      <c r="X576" s="84"/>
      <c r="Y576" s="84"/>
      <c r="Z576" s="84"/>
    </row>
    <row r="577" spans="1:26" ht="13.5" customHeight="1" x14ac:dyDescent="0.3">
      <c r="A577" s="84"/>
      <c r="B577" s="84"/>
      <c r="C577" s="84"/>
      <c r="D577" s="84"/>
      <c r="E577" s="84"/>
      <c r="F577" s="84"/>
      <c r="G577" s="84"/>
      <c r="H577" s="84"/>
      <c r="I577" s="84"/>
      <c r="J577" s="84"/>
      <c r="K577" s="84"/>
      <c r="L577" s="84"/>
      <c r="M577" s="84"/>
      <c r="N577" s="84"/>
      <c r="O577" s="84"/>
      <c r="P577" s="84"/>
      <c r="Q577" s="84"/>
      <c r="R577" s="84"/>
      <c r="S577" s="84"/>
      <c r="T577" s="84"/>
      <c r="U577" s="84"/>
      <c r="V577" s="84"/>
      <c r="W577" s="84"/>
      <c r="X577" s="84"/>
      <c r="Y577" s="84"/>
      <c r="Z577" s="84"/>
    </row>
    <row r="578" spans="1:26" ht="13.5" customHeight="1" x14ac:dyDescent="0.3">
      <c r="A578" s="84"/>
      <c r="B578" s="84"/>
      <c r="C578" s="84"/>
      <c r="D578" s="84"/>
      <c r="E578" s="84"/>
      <c r="F578" s="84"/>
      <c r="G578" s="84"/>
      <c r="H578" s="84"/>
      <c r="I578" s="84"/>
      <c r="J578" s="84"/>
      <c r="K578" s="84"/>
      <c r="L578" s="84"/>
      <c r="M578" s="84"/>
      <c r="N578" s="84"/>
      <c r="O578" s="84"/>
      <c r="P578" s="84"/>
      <c r="Q578" s="84"/>
      <c r="R578" s="84"/>
      <c r="S578" s="84"/>
      <c r="T578" s="84"/>
      <c r="U578" s="84"/>
      <c r="V578" s="84"/>
      <c r="W578" s="84"/>
      <c r="X578" s="84"/>
      <c r="Y578" s="84"/>
      <c r="Z578" s="84"/>
    </row>
    <row r="579" spans="1:26" ht="13.5" customHeight="1" x14ac:dyDescent="0.3">
      <c r="A579" s="84"/>
      <c r="B579" s="84"/>
      <c r="C579" s="84"/>
      <c r="D579" s="84"/>
      <c r="E579" s="84"/>
      <c r="F579" s="84"/>
      <c r="G579" s="84"/>
      <c r="H579" s="84"/>
      <c r="I579" s="84"/>
      <c r="J579" s="84"/>
      <c r="K579" s="84"/>
      <c r="L579" s="84"/>
      <c r="M579" s="84"/>
      <c r="N579" s="84"/>
      <c r="O579" s="84"/>
      <c r="P579" s="84"/>
      <c r="Q579" s="84"/>
      <c r="R579" s="84"/>
      <c r="S579" s="84"/>
      <c r="T579" s="84"/>
      <c r="U579" s="84"/>
      <c r="V579" s="84"/>
      <c r="W579" s="84"/>
      <c r="X579" s="84"/>
      <c r="Y579" s="84"/>
      <c r="Z579" s="84"/>
    </row>
    <row r="580" spans="1:26" ht="13.5" customHeight="1" x14ac:dyDescent="0.3">
      <c r="A580" s="84"/>
      <c r="B580" s="84"/>
      <c r="C580" s="84"/>
      <c r="D580" s="84"/>
      <c r="E580" s="84"/>
      <c r="F580" s="84"/>
      <c r="G580" s="84"/>
      <c r="H580" s="84"/>
      <c r="I580" s="84"/>
      <c r="J580" s="84"/>
      <c r="K580" s="84"/>
      <c r="L580" s="84"/>
      <c r="M580" s="84"/>
      <c r="N580" s="84"/>
      <c r="O580" s="84"/>
      <c r="P580" s="84"/>
      <c r="Q580" s="84"/>
      <c r="R580" s="84"/>
      <c r="S580" s="84"/>
      <c r="T580" s="84"/>
      <c r="U580" s="84"/>
      <c r="V580" s="84"/>
      <c r="W580" s="84"/>
      <c r="X580" s="84"/>
      <c r="Y580" s="84"/>
      <c r="Z580" s="84"/>
    </row>
    <row r="581" spans="1:26" ht="13.5" customHeight="1" x14ac:dyDescent="0.3">
      <c r="A581" s="84"/>
      <c r="B581" s="84"/>
      <c r="C581" s="84"/>
      <c r="D581" s="84"/>
      <c r="E581" s="84"/>
      <c r="F581" s="84"/>
      <c r="G581" s="84"/>
      <c r="H581" s="84"/>
      <c r="I581" s="84"/>
      <c r="J581" s="84"/>
      <c r="K581" s="84"/>
      <c r="L581" s="84"/>
      <c r="M581" s="84"/>
      <c r="N581" s="84"/>
      <c r="O581" s="84"/>
      <c r="P581" s="84"/>
      <c r="Q581" s="84"/>
      <c r="R581" s="84"/>
      <c r="S581" s="84"/>
      <c r="T581" s="84"/>
      <c r="U581" s="84"/>
      <c r="V581" s="84"/>
      <c r="W581" s="84"/>
      <c r="X581" s="84"/>
      <c r="Y581" s="84"/>
      <c r="Z581" s="84"/>
    </row>
    <row r="582" spans="1:26" ht="13.5" customHeight="1" x14ac:dyDescent="0.3">
      <c r="A582" s="84"/>
      <c r="B582" s="84"/>
      <c r="C582" s="84"/>
      <c r="D582" s="84"/>
      <c r="E582" s="84"/>
      <c r="F582" s="84"/>
      <c r="G582" s="84"/>
      <c r="H582" s="84"/>
      <c r="I582" s="84"/>
      <c r="J582" s="84"/>
      <c r="K582" s="84"/>
      <c r="L582" s="84"/>
      <c r="M582" s="84"/>
      <c r="N582" s="84"/>
      <c r="O582" s="84"/>
      <c r="P582" s="84"/>
      <c r="Q582" s="84"/>
      <c r="R582" s="84"/>
      <c r="S582" s="84"/>
      <c r="T582" s="84"/>
      <c r="U582" s="84"/>
      <c r="V582" s="84"/>
      <c r="W582" s="84"/>
      <c r="X582" s="84"/>
      <c r="Y582" s="84"/>
      <c r="Z582" s="84"/>
    </row>
    <row r="583" spans="1:26" ht="13.5" customHeight="1" x14ac:dyDescent="0.3">
      <c r="A583" s="84"/>
      <c r="B583" s="84"/>
      <c r="C583" s="84"/>
      <c r="D583" s="84"/>
      <c r="E583" s="84"/>
      <c r="F583" s="84"/>
      <c r="G583" s="84"/>
      <c r="H583" s="84"/>
      <c r="I583" s="84"/>
      <c r="J583" s="84"/>
      <c r="K583" s="84"/>
      <c r="L583" s="84"/>
      <c r="M583" s="84"/>
      <c r="N583" s="84"/>
      <c r="O583" s="84"/>
      <c r="P583" s="84"/>
      <c r="Q583" s="84"/>
      <c r="R583" s="84"/>
      <c r="S583" s="84"/>
      <c r="T583" s="84"/>
      <c r="U583" s="84"/>
      <c r="V583" s="84"/>
      <c r="W583" s="84"/>
      <c r="X583" s="84"/>
      <c r="Y583" s="84"/>
      <c r="Z583" s="84"/>
    </row>
    <row r="584" spans="1:26" ht="13.5" customHeight="1" x14ac:dyDescent="0.3">
      <c r="A584" s="84"/>
      <c r="B584" s="84"/>
      <c r="C584" s="84"/>
      <c r="D584" s="84"/>
      <c r="E584" s="84"/>
      <c r="F584" s="84"/>
      <c r="G584" s="84"/>
      <c r="H584" s="84"/>
      <c r="I584" s="84"/>
      <c r="J584" s="84"/>
      <c r="K584" s="84"/>
      <c r="L584" s="84"/>
      <c r="M584" s="84"/>
      <c r="N584" s="84"/>
      <c r="O584" s="84"/>
      <c r="P584" s="84"/>
      <c r="Q584" s="84"/>
      <c r="R584" s="84"/>
      <c r="S584" s="84"/>
      <c r="T584" s="84"/>
      <c r="U584" s="84"/>
      <c r="V584" s="84"/>
      <c r="W584" s="84"/>
      <c r="X584" s="84"/>
      <c r="Y584" s="84"/>
      <c r="Z584" s="84"/>
    </row>
    <row r="585" spans="1:26" ht="13.5" customHeight="1" x14ac:dyDescent="0.3">
      <c r="A585" s="84"/>
      <c r="B585" s="84"/>
      <c r="C585" s="84"/>
      <c r="D585" s="84"/>
      <c r="E585" s="84"/>
      <c r="F585" s="84"/>
      <c r="G585" s="84"/>
      <c r="H585" s="84"/>
      <c r="I585" s="84"/>
      <c r="J585" s="84"/>
      <c r="K585" s="84"/>
      <c r="L585" s="84"/>
      <c r="M585" s="84"/>
      <c r="N585" s="84"/>
      <c r="O585" s="84"/>
      <c r="P585" s="84"/>
      <c r="Q585" s="84"/>
      <c r="R585" s="84"/>
      <c r="S585" s="84"/>
      <c r="T585" s="84"/>
      <c r="U585" s="84"/>
      <c r="V585" s="84"/>
      <c r="W585" s="84"/>
      <c r="X585" s="84"/>
      <c r="Y585" s="84"/>
      <c r="Z585" s="84"/>
    </row>
    <row r="586" spans="1:26" ht="13.5" customHeight="1" x14ac:dyDescent="0.3">
      <c r="A586" s="84"/>
      <c r="B586" s="84"/>
      <c r="C586" s="84"/>
      <c r="D586" s="84"/>
      <c r="E586" s="84"/>
      <c r="F586" s="84"/>
      <c r="G586" s="84"/>
      <c r="H586" s="84"/>
      <c r="I586" s="84"/>
      <c r="J586" s="84"/>
      <c r="K586" s="84"/>
      <c r="L586" s="84"/>
      <c r="M586" s="84"/>
      <c r="N586" s="84"/>
      <c r="O586" s="84"/>
      <c r="P586" s="84"/>
      <c r="Q586" s="84"/>
      <c r="R586" s="84"/>
      <c r="S586" s="84"/>
      <c r="T586" s="84"/>
      <c r="U586" s="84"/>
      <c r="V586" s="84"/>
      <c r="W586" s="84"/>
      <c r="X586" s="84"/>
      <c r="Y586" s="84"/>
      <c r="Z586" s="84"/>
    </row>
    <row r="587" spans="1:26" ht="13.5" customHeight="1" x14ac:dyDescent="0.3">
      <c r="A587" s="84"/>
      <c r="B587" s="84"/>
      <c r="C587" s="84"/>
      <c r="D587" s="84"/>
      <c r="E587" s="84"/>
      <c r="F587" s="84"/>
      <c r="G587" s="84"/>
      <c r="H587" s="84"/>
      <c r="I587" s="84"/>
      <c r="J587" s="84"/>
      <c r="K587" s="84"/>
      <c r="L587" s="84"/>
      <c r="M587" s="84"/>
      <c r="N587" s="84"/>
      <c r="O587" s="84"/>
      <c r="P587" s="84"/>
      <c r="Q587" s="84"/>
      <c r="R587" s="84"/>
      <c r="S587" s="84"/>
      <c r="T587" s="84"/>
      <c r="U587" s="84"/>
      <c r="V587" s="84"/>
      <c r="W587" s="84"/>
      <c r="X587" s="84"/>
      <c r="Y587" s="84"/>
      <c r="Z587" s="84"/>
    </row>
    <row r="588" spans="1:26" ht="13.5" customHeight="1" x14ac:dyDescent="0.3">
      <c r="A588" s="84"/>
      <c r="B588" s="84"/>
      <c r="C588" s="84"/>
      <c r="D588" s="84"/>
      <c r="E588" s="84"/>
      <c r="F588" s="84"/>
      <c r="G588" s="84"/>
      <c r="H588" s="84"/>
      <c r="I588" s="84"/>
      <c r="J588" s="84"/>
      <c r="K588" s="84"/>
      <c r="L588" s="84"/>
      <c r="M588" s="84"/>
      <c r="N588" s="84"/>
      <c r="O588" s="84"/>
      <c r="P588" s="84"/>
      <c r="Q588" s="84"/>
      <c r="R588" s="84"/>
      <c r="S588" s="84"/>
      <c r="T588" s="84"/>
      <c r="U588" s="84"/>
      <c r="V588" s="84"/>
      <c r="W588" s="84"/>
      <c r="X588" s="84"/>
      <c r="Y588" s="84"/>
      <c r="Z588" s="84"/>
    </row>
    <row r="589" spans="1:26" ht="13.5" customHeight="1" x14ac:dyDescent="0.3">
      <c r="A589" s="84"/>
      <c r="B589" s="84"/>
      <c r="C589" s="84"/>
      <c r="D589" s="84"/>
      <c r="E589" s="84"/>
      <c r="F589" s="84"/>
      <c r="G589" s="84"/>
      <c r="H589" s="84"/>
      <c r="I589" s="84"/>
      <c r="J589" s="84"/>
      <c r="K589" s="84"/>
      <c r="L589" s="84"/>
      <c r="M589" s="84"/>
      <c r="N589" s="84"/>
      <c r="O589" s="84"/>
      <c r="P589" s="84"/>
      <c r="Q589" s="84"/>
      <c r="R589" s="84"/>
      <c r="S589" s="84"/>
      <c r="T589" s="84"/>
      <c r="U589" s="84"/>
      <c r="V589" s="84"/>
      <c r="W589" s="84"/>
      <c r="X589" s="84"/>
      <c r="Y589" s="84"/>
      <c r="Z589" s="84"/>
    </row>
    <row r="590" spans="1:26" ht="13.5" customHeight="1" x14ac:dyDescent="0.3">
      <c r="A590" s="84"/>
      <c r="B590" s="84"/>
      <c r="C590" s="84"/>
      <c r="D590" s="84"/>
      <c r="E590" s="84"/>
      <c r="F590" s="84"/>
      <c r="G590" s="84"/>
      <c r="H590" s="84"/>
      <c r="I590" s="84"/>
      <c r="J590" s="84"/>
      <c r="K590" s="84"/>
      <c r="L590" s="84"/>
      <c r="M590" s="84"/>
      <c r="N590" s="84"/>
      <c r="O590" s="84"/>
      <c r="P590" s="84"/>
      <c r="Q590" s="84"/>
      <c r="R590" s="84"/>
      <c r="S590" s="84"/>
      <c r="T590" s="84"/>
      <c r="U590" s="84"/>
      <c r="V590" s="84"/>
      <c r="W590" s="84"/>
      <c r="X590" s="84"/>
      <c r="Y590" s="84"/>
      <c r="Z590" s="84"/>
    </row>
    <row r="591" spans="1:26" ht="13.5" customHeight="1" x14ac:dyDescent="0.3">
      <c r="A591" s="84"/>
      <c r="B591" s="84"/>
      <c r="C591" s="84"/>
      <c r="D591" s="84"/>
      <c r="E591" s="84"/>
      <c r="F591" s="84"/>
      <c r="G591" s="84"/>
      <c r="H591" s="84"/>
      <c r="I591" s="84"/>
      <c r="J591" s="84"/>
      <c r="K591" s="84"/>
      <c r="L591" s="84"/>
      <c r="M591" s="84"/>
      <c r="N591" s="84"/>
      <c r="O591" s="84"/>
      <c r="P591" s="84"/>
      <c r="Q591" s="84"/>
      <c r="R591" s="84"/>
      <c r="S591" s="84"/>
      <c r="T591" s="84"/>
      <c r="U591" s="84"/>
      <c r="V591" s="84"/>
      <c r="W591" s="84"/>
      <c r="X591" s="84"/>
      <c r="Y591" s="84"/>
      <c r="Z591" s="84"/>
    </row>
    <row r="592" spans="1:26" ht="13.5" customHeight="1" x14ac:dyDescent="0.3">
      <c r="A592" s="84"/>
      <c r="B592" s="84"/>
      <c r="C592" s="84"/>
      <c r="D592" s="84"/>
      <c r="E592" s="84"/>
      <c r="F592" s="84"/>
      <c r="G592" s="84"/>
      <c r="H592" s="84"/>
      <c r="I592" s="84"/>
      <c r="J592" s="84"/>
      <c r="K592" s="84"/>
      <c r="L592" s="84"/>
      <c r="M592" s="84"/>
      <c r="N592" s="84"/>
      <c r="O592" s="84"/>
      <c r="P592" s="84"/>
      <c r="Q592" s="84"/>
      <c r="R592" s="84"/>
      <c r="S592" s="84"/>
      <c r="T592" s="84"/>
      <c r="U592" s="84"/>
      <c r="V592" s="84"/>
      <c r="W592" s="84"/>
      <c r="X592" s="84"/>
      <c r="Y592" s="84"/>
      <c r="Z592" s="84"/>
    </row>
    <row r="593" spans="1:26" ht="13.5" customHeight="1" x14ac:dyDescent="0.3">
      <c r="A593" s="84"/>
      <c r="B593" s="84"/>
      <c r="C593" s="84"/>
      <c r="D593" s="84"/>
      <c r="E593" s="84"/>
      <c r="F593" s="84"/>
      <c r="G593" s="84"/>
      <c r="H593" s="84"/>
      <c r="I593" s="84"/>
      <c r="J593" s="84"/>
      <c r="K593" s="84"/>
      <c r="L593" s="84"/>
      <c r="M593" s="84"/>
      <c r="N593" s="84"/>
      <c r="O593" s="84"/>
      <c r="P593" s="84"/>
      <c r="Q593" s="84"/>
      <c r="R593" s="84"/>
      <c r="S593" s="84"/>
      <c r="T593" s="84"/>
      <c r="U593" s="84"/>
      <c r="V593" s="84"/>
      <c r="W593" s="84"/>
      <c r="X593" s="84"/>
      <c r="Y593" s="84"/>
      <c r="Z593" s="84"/>
    </row>
    <row r="594" spans="1:26" ht="13.5" customHeight="1" x14ac:dyDescent="0.3">
      <c r="A594" s="84"/>
      <c r="B594" s="84"/>
      <c r="C594" s="84"/>
      <c r="D594" s="84"/>
      <c r="E594" s="84"/>
      <c r="F594" s="84"/>
      <c r="G594" s="84"/>
      <c r="H594" s="84"/>
      <c r="I594" s="84"/>
      <c r="J594" s="84"/>
      <c r="K594" s="84"/>
      <c r="L594" s="84"/>
      <c r="M594" s="84"/>
      <c r="N594" s="84"/>
      <c r="O594" s="84"/>
      <c r="P594" s="84"/>
      <c r="Q594" s="84"/>
      <c r="R594" s="84"/>
      <c r="S594" s="84"/>
      <c r="T594" s="84"/>
      <c r="U594" s="84"/>
      <c r="V594" s="84"/>
      <c r="W594" s="84"/>
      <c r="X594" s="84"/>
      <c r="Y594" s="84"/>
      <c r="Z594" s="84"/>
    </row>
    <row r="595" spans="1:26" ht="13.5" customHeight="1" x14ac:dyDescent="0.3">
      <c r="A595" s="84"/>
      <c r="B595" s="84"/>
      <c r="C595" s="84"/>
      <c r="D595" s="84"/>
      <c r="E595" s="84"/>
      <c r="F595" s="84"/>
      <c r="G595" s="84"/>
      <c r="H595" s="84"/>
      <c r="I595" s="84"/>
      <c r="J595" s="84"/>
      <c r="K595" s="84"/>
      <c r="L595" s="84"/>
      <c r="M595" s="84"/>
      <c r="N595" s="84"/>
      <c r="O595" s="84"/>
      <c r="P595" s="84"/>
      <c r="Q595" s="84"/>
      <c r="R595" s="84"/>
      <c r="S595" s="84"/>
      <c r="T595" s="84"/>
      <c r="U595" s="84"/>
      <c r="V595" s="84"/>
      <c r="W595" s="84"/>
      <c r="X595" s="84"/>
      <c r="Y595" s="84"/>
      <c r="Z595" s="84"/>
    </row>
    <row r="596" spans="1:26" ht="13.5" customHeight="1" x14ac:dyDescent="0.3">
      <c r="A596" s="84"/>
      <c r="B596" s="84"/>
      <c r="C596" s="84"/>
      <c r="D596" s="84"/>
      <c r="E596" s="84"/>
      <c r="F596" s="84"/>
      <c r="G596" s="84"/>
      <c r="H596" s="84"/>
      <c r="I596" s="84"/>
      <c r="J596" s="84"/>
      <c r="K596" s="84"/>
      <c r="L596" s="84"/>
      <c r="M596" s="84"/>
      <c r="N596" s="84"/>
      <c r="O596" s="84"/>
      <c r="P596" s="84"/>
      <c r="Q596" s="84"/>
      <c r="R596" s="84"/>
      <c r="S596" s="84"/>
      <c r="T596" s="84"/>
      <c r="U596" s="84"/>
      <c r="V596" s="84"/>
      <c r="W596" s="84"/>
      <c r="X596" s="84"/>
      <c r="Y596" s="84"/>
      <c r="Z596" s="84"/>
    </row>
    <row r="597" spans="1:26" ht="13.5" customHeight="1" x14ac:dyDescent="0.3">
      <c r="A597" s="84"/>
      <c r="B597" s="84"/>
      <c r="C597" s="84"/>
      <c r="D597" s="84"/>
      <c r="E597" s="84"/>
      <c r="F597" s="84"/>
      <c r="G597" s="84"/>
      <c r="H597" s="84"/>
      <c r="I597" s="84"/>
      <c r="J597" s="84"/>
      <c r="K597" s="84"/>
      <c r="L597" s="84"/>
      <c r="M597" s="84"/>
      <c r="N597" s="84"/>
      <c r="O597" s="84"/>
      <c r="P597" s="84"/>
      <c r="Q597" s="84"/>
      <c r="R597" s="84"/>
      <c r="S597" s="84"/>
      <c r="T597" s="84"/>
      <c r="U597" s="84"/>
      <c r="V597" s="84"/>
      <c r="W597" s="84"/>
      <c r="X597" s="84"/>
      <c r="Y597" s="84"/>
      <c r="Z597" s="84"/>
    </row>
    <row r="598" spans="1:26" ht="13.5" customHeight="1" x14ac:dyDescent="0.3">
      <c r="A598" s="84"/>
      <c r="B598" s="84"/>
      <c r="C598" s="84"/>
      <c r="D598" s="84"/>
      <c r="E598" s="84"/>
      <c r="F598" s="84"/>
      <c r="G598" s="84"/>
      <c r="H598" s="84"/>
      <c r="I598" s="84"/>
      <c r="J598" s="84"/>
      <c r="K598" s="84"/>
      <c r="L598" s="84"/>
      <c r="M598" s="84"/>
      <c r="N598" s="84"/>
      <c r="O598" s="84"/>
      <c r="P598" s="84"/>
      <c r="Q598" s="84"/>
      <c r="R598" s="84"/>
      <c r="S598" s="84"/>
      <c r="T598" s="84"/>
      <c r="U598" s="84"/>
      <c r="V598" s="84"/>
      <c r="W598" s="84"/>
      <c r="X598" s="84"/>
      <c r="Y598" s="84"/>
      <c r="Z598" s="84"/>
    </row>
    <row r="599" spans="1:26" ht="13.5" customHeight="1" x14ac:dyDescent="0.3">
      <c r="A599" s="84"/>
      <c r="B599" s="84"/>
      <c r="C599" s="84"/>
      <c r="D599" s="84"/>
      <c r="E599" s="84"/>
      <c r="F599" s="84"/>
      <c r="G599" s="84"/>
      <c r="H599" s="84"/>
      <c r="I599" s="84"/>
      <c r="J599" s="84"/>
      <c r="K599" s="84"/>
      <c r="L599" s="84"/>
      <c r="M599" s="84"/>
      <c r="N599" s="84"/>
      <c r="O599" s="84"/>
      <c r="P599" s="84"/>
      <c r="Q599" s="84"/>
      <c r="R599" s="84"/>
      <c r="S599" s="84"/>
      <c r="T599" s="84"/>
      <c r="U599" s="84"/>
      <c r="V599" s="84"/>
      <c r="W599" s="84"/>
      <c r="X599" s="84"/>
      <c r="Y599" s="84"/>
      <c r="Z599" s="84"/>
    </row>
    <row r="600" spans="1:26" ht="13.5" customHeight="1" x14ac:dyDescent="0.3">
      <c r="A600" s="84"/>
      <c r="B600" s="84"/>
      <c r="C600" s="84"/>
      <c r="D600" s="84"/>
      <c r="E600" s="84"/>
      <c r="F600" s="84"/>
      <c r="G600" s="84"/>
      <c r="H600" s="84"/>
      <c r="I600" s="84"/>
      <c r="J600" s="84"/>
      <c r="K600" s="84"/>
      <c r="L600" s="84"/>
      <c r="M600" s="84"/>
      <c r="N600" s="84"/>
      <c r="O600" s="84"/>
      <c r="P600" s="84"/>
      <c r="Q600" s="84"/>
      <c r="R600" s="84"/>
      <c r="S600" s="84"/>
      <c r="T600" s="84"/>
      <c r="U600" s="84"/>
      <c r="V600" s="84"/>
      <c r="W600" s="84"/>
      <c r="X600" s="84"/>
      <c r="Y600" s="84"/>
      <c r="Z600" s="84"/>
    </row>
    <row r="601" spans="1:26" ht="13.5" customHeight="1" x14ac:dyDescent="0.3">
      <c r="A601" s="84"/>
      <c r="B601" s="84"/>
      <c r="C601" s="84"/>
      <c r="D601" s="84"/>
      <c r="E601" s="84"/>
      <c r="F601" s="84"/>
      <c r="G601" s="84"/>
      <c r="H601" s="84"/>
      <c r="I601" s="84"/>
      <c r="J601" s="84"/>
      <c r="K601" s="84"/>
      <c r="L601" s="84"/>
      <c r="M601" s="84"/>
      <c r="N601" s="84"/>
      <c r="O601" s="84"/>
      <c r="P601" s="84"/>
      <c r="Q601" s="84"/>
      <c r="R601" s="84"/>
      <c r="S601" s="84"/>
      <c r="T601" s="84"/>
      <c r="U601" s="84"/>
      <c r="V601" s="84"/>
      <c r="W601" s="84"/>
      <c r="X601" s="84"/>
      <c r="Y601" s="84"/>
      <c r="Z601" s="84"/>
    </row>
    <row r="602" spans="1:26" ht="13.5" customHeight="1" x14ac:dyDescent="0.3">
      <c r="A602" s="84"/>
      <c r="B602" s="84"/>
      <c r="C602" s="84"/>
      <c r="D602" s="84"/>
      <c r="E602" s="84"/>
      <c r="F602" s="84"/>
      <c r="G602" s="84"/>
      <c r="H602" s="84"/>
      <c r="I602" s="84"/>
      <c r="J602" s="84"/>
      <c r="K602" s="84"/>
      <c r="L602" s="84"/>
      <c r="M602" s="84"/>
      <c r="N602" s="84"/>
      <c r="O602" s="84"/>
      <c r="P602" s="84"/>
      <c r="Q602" s="84"/>
      <c r="R602" s="84"/>
      <c r="S602" s="84"/>
      <c r="T602" s="84"/>
      <c r="U602" s="84"/>
      <c r="V602" s="84"/>
      <c r="W602" s="84"/>
      <c r="X602" s="84"/>
      <c r="Y602" s="84"/>
      <c r="Z602" s="84"/>
    </row>
    <row r="603" spans="1:26" ht="13.5" customHeight="1" x14ac:dyDescent="0.3">
      <c r="A603" s="84"/>
      <c r="B603" s="84"/>
      <c r="C603" s="84"/>
      <c r="D603" s="84"/>
      <c r="E603" s="84"/>
      <c r="F603" s="84"/>
      <c r="G603" s="84"/>
      <c r="H603" s="84"/>
      <c r="I603" s="84"/>
      <c r="J603" s="84"/>
      <c r="K603" s="84"/>
      <c r="L603" s="84"/>
      <c r="M603" s="84"/>
      <c r="N603" s="84"/>
      <c r="O603" s="84"/>
      <c r="P603" s="84"/>
      <c r="Q603" s="84"/>
      <c r="R603" s="84"/>
      <c r="S603" s="84"/>
      <c r="T603" s="84"/>
      <c r="U603" s="84"/>
      <c r="V603" s="84"/>
      <c r="W603" s="84"/>
      <c r="X603" s="84"/>
      <c r="Y603" s="84"/>
      <c r="Z603" s="84"/>
    </row>
    <row r="604" spans="1:26" ht="13.5" customHeight="1" x14ac:dyDescent="0.3">
      <c r="A604" s="84"/>
      <c r="B604" s="84"/>
      <c r="C604" s="84"/>
      <c r="D604" s="84"/>
      <c r="E604" s="84"/>
      <c r="F604" s="84"/>
      <c r="G604" s="84"/>
      <c r="H604" s="84"/>
      <c r="I604" s="84"/>
      <c r="J604" s="84"/>
      <c r="K604" s="84"/>
      <c r="L604" s="84"/>
      <c r="M604" s="84"/>
      <c r="N604" s="84"/>
      <c r="O604" s="84"/>
      <c r="P604" s="84"/>
      <c r="Q604" s="84"/>
      <c r="R604" s="84"/>
      <c r="S604" s="84"/>
      <c r="T604" s="84"/>
      <c r="U604" s="84"/>
      <c r="V604" s="84"/>
      <c r="W604" s="84"/>
      <c r="X604" s="84"/>
      <c r="Y604" s="84"/>
      <c r="Z604" s="84"/>
    </row>
    <row r="605" spans="1:26" ht="13.5" customHeight="1" x14ac:dyDescent="0.3">
      <c r="A605" s="84"/>
      <c r="B605" s="84"/>
      <c r="C605" s="84"/>
      <c r="D605" s="84"/>
      <c r="E605" s="84"/>
      <c r="F605" s="84"/>
      <c r="G605" s="84"/>
      <c r="H605" s="84"/>
      <c r="I605" s="84"/>
      <c r="J605" s="84"/>
      <c r="K605" s="84"/>
      <c r="L605" s="84"/>
      <c r="M605" s="84"/>
      <c r="N605" s="84"/>
      <c r="O605" s="84"/>
      <c r="P605" s="84"/>
      <c r="Q605" s="84"/>
      <c r="R605" s="84"/>
      <c r="S605" s="84"/>
      <c r="T605" s="84"/>
      <c r="U605" s="84"/>
      <c r="V605" s="84"/>
      <c r="W605" s="84"/>
      <c r="X605" s="84"/>
      <c r="Y605" s="84"/>
      <c r="Z605" s="84"/>
    </row>
    <row r="606" spans="1:26" ht="13.5" customHeight="1" x14ac:dyDescent="0.3">
      <c r="A606" s="84"/>
      <c r="B606" s="84"/>
      <c r="C606" s="84"/>
      <c r="D606" s="84"/>
      <c r="E606" s="84"/>
      <c r="F606" s="84"/>
      <c r="G606" s="84"/>
      <c r="H606" s="84"/>
      <c r="I606" s="84"/>
      <c r="J606" s="84"/>
      <c r="K606" s="84"/>
      <c r="L606" s="84"/>
      <c r="M606" s="84"/>
      <c r="N606" s="84"/>
      <c r="O606" s="84"/>
      <c r="P606" s="84"/>
      <c r="Q606" s="84"/>
      <c r="R606" s="84"/>
      <c r="S606" s="84"/>
      <c r="T606" s="84"/>
      <c r="U606" s="84"/>
      <c r="V606" s="84"/>
      <c r="W606" s="84"/>
      <c r="X606" s="84"/>
      <c r="Y606" s="84"/>
      <c r="Z606" s="84"/>
    </row>
    <row r="607" spans="1:26" ht="13.5" customHeight="1" x14ac:dyDescent="0.3">
      <c r="A607" s="84"/>
      <c r="B607" s="84"/>
      <c r="C607" s="84"/>
      <c r="D607" s="84"/>
      <c r="E607" s="84"/>
      <c r="F607" s="84"/>
      <c r="G607" s="84"/>
      <c r="H607" s="84"/>
      <c r="I607" s="84"/>
      <c r="J607" s="84"/>
      <c r="K607" s="84"/>
      <c r="L607" s="84"/>
      <c r="M607" s="84"/>
      <c r="N607" s="84"/>
      <c r="O607" s="84"/>
      <c r="P607" s="84"/>
      <c r="Q607" s="84"/>
      <c r="R607" s="84"/>
      <c r="S607" s="84"/>
      <c r="T607" s="84"/>
      <c r="U607" s="84"/>
      <c r="V607" s="84"/>
      <c r="W607" s="84"/>
      <c r="X607" s="84"/>
      <c r="Y607" s="84"/>
      <c r="Z607" s="84"/>
    </row>
    <row r="608" spans="1:26" ht="13.5" customHeight="1" x14ac:dyDescent="0.3">
      <c r="A608" s="84"/>
      <c r="B608" s="84"/>
      <c r="C608" s="84"/>
      <c r="D608" s="84"/>
      <c r="E608" s="84"/>
      <c r="F608" s="84"/>
      <c r="G608" s="84"/>
      <c r="H608" s="84"/>
      <c r="I608" s="84"/>
      <c r="J608" s="84"/>
      <c r="K608" s="84"/>
      <c r="L608" s="84"/>
      <c r="M608" s="84"/>
      <c r="N608" s="84"/>
      <c r="O608" s="84"/>
      <c r="P608" s="84"/>
      <c r="Q608" s="84"/>
      <c r="R608" s="84"/>
      <c r="S608" s="84"/>
      <c r="T608" s="84"/>
      <c r="U608" s="84"/>
      <c r="V608" s="84"/>
      <c r="W608" s="84"/>
      <c r="X608" s="84"/>
      <c r="Y608" s="84"/>
      <c r="Z608" s="84"/>
    </row>
    <row r="609" spans="1:26" ht="13.5" customHeight="1" x14ac:dyDescent="0.3">
      <c r="A609" s="84"/>
      <c r="B609" s="84"/>
      <c r="C609" s="84"/>
      <c r="D609" s="84"/>
      <c r="E609" s="84"/>
      <c r="F609" s="84"/>
      <c r="G609" s="84"/>
      <c r="H609" s="84"/>
      <c r="I609" s="84"/>
      <c r="J609" s="84"/>
      <c r="K609" s="84"/>
      <c r="L609" s="84"/>
      <c r="M609" s="84"/>
      <c r="N609" s="84"/>
      <c r="O609" s="84"/>
      <c r="P609" s="84"/>
      <c r="Q609" s="84"/>
      <c r="R609" s="84"/>
      <c r="S609" s="84"/>
      <c r="T609" s="84"/>
      <c r="U609" s="84"/>
      <c r="V609" s="84"/>
      <c r="W609" s="84"/>
      <c r="X609" s="84"/>
      <c r="Y609" s="84"/>
      <c r="Z609" s="84"/>
    </row>
    <row r="610" spans="1:26" ht="13.5" customHeight="1" x14ac:dyDescent="0.3">
      <c r="A610" s="84"/>
      <c r="B610" s="84"/>
      <c r="C610" s="84"/>
      <c r="D610" s="84"/>
      <c r="E610" s="84"/>
      <c r="F610" s="84"/>
      <c r="G610" s="84"/>
      <c r="H610" s="84"/>
      <c r="I610" s="84"/>
      <c r="J610" s="84"/>
      <c r="K610" s="84"/>
      <c r="L610" s="84"/>
      <c r="M610" s="84"/>
      <c r="N610" s="84"/>
      <c r="O610" s="84"/>
      <c r="P610" s="84"/>
      <c r="Q610" s="84"/>
      <c r="R610" s="84"/>
      <c r="S610" s="84"/>
      <c r="T610" s="84"/>
      <c r="U610" s="84"/>
      <c r="V610" s="84"/>
      <c r="W610" s="84"/>
      <c r="X610" s="84"/>
      <c r="Y610" s="84"/>
      <c r="Z610" s="84"/>
    </row>
    <row r="611" spans="1:26" ht="13.5" customHeight="1" x14ac:dyDescent="0.3">
      <c r="A611" s="84"/>
      <c r="B611" s="84"/>
      <c r="C611" s="84"/>
      <c r="D611" s="84"/>
      <c r="E611" s="84"/>
      <c r="F611" s="84"/>
      <c r="G611" s="84"/>
      <c r="H611" s="84"/>
      <c r="I611" s="84"/>
      <c r="J611" s="84"/>
      <c r="K611" s="84"/>
      <c r="L611" s="84"/>
      <c r="M611" s="84"/>
      <c r="N611" s="84"/>
      <c r="O611" s="84"/>
      <c r="P611" s="84"/>
      <c r="Q611" s="84"/>
      <c r="R611" s="84"/>
      <c r="S611" s="84"/>
      <c r="T611" s="84"/>
      <c r="U611" s="84"/>
      <c r="V611" s="84"/>
      <c r="W611" s="84"/>
      <c r="X611" s="84"/>
      <c r="Y611" s="84"/>
      <c r="Z611" s="84"/>
    </row>
    <row r="612" spans="1:26" ht="13.5" customHeight="1" x14ac:dyDescent="0.3">
      <c r="A612" s="84"/>
      <c r="B612" s="84"/>
      <c r="C612" s="84"/>
      <c r="D612" s="84"/>
      <c r="E612" s="84"/>
      <c r="F612" s="84"/>
      <c r="G612" s="84"/>
      <c r="H612" s="84"/>
      <c r="I612" s="84"/>
      <c r="J612" s="84"/>
      <c r="K612" s="84"/>
      <c r="L612" s="84"/>
      <c r="M612" s="84"/>
      <c r="N612" s="84"/>
      <c r="O612" s="84"/>
      <c r="P612" s="84"/>
      <c r="Q612" s="84"/>
      <c r="R612" s="84"/>
      <c r="S612" s="84"/>
      <c r="T612" s="84"/>
      <c r="U612" s="84"/>
      <c r="V612" s="84"/>
      <c r="W612" s="84"/>
      <c r="X612" s="84"/>
      <c r="Y612" s="84"/>
      <c r="Z612" s="84"/>
    </row>
    <row r="613" spans="1:26" ht="13.5" customHeight="1" x14ac:dyDescent="0.3">
      <c r="A613" s="84"/>
      <c r="B613" s="84"/>
      <c r="C613" s="84"/>
      <c r="D613" s="84"/>
      <c r="E613" s="84"/>
      <c r="F613" s="84"/>
      <c r="G613" s="84"/>
      <c r="H613" s="84"/>
      <c r="I613" s="84"/>
      <c r="J613" s="84"/>
      <c r="K613" s="84"/>
      <c r="L613" s="84"/>
      <c r="M613" s="84"/>
      <c r="N613" s="84"/>
      <c r="O613" s="84"/>
      <c r="P613" s="84"/>
      <c r="Q613" s="84"/>
      <c r="R613" s="84"/>
      <c r="S613" s="84"/>
      <c r="T613" s="84"/>
      <c r="U613" s="84"/>
      <c r="V613" s="84"/>
      <c r="W613" s="84"/>
      <c r="X613" s="84"/>
      <c r="Y613" s="84"/>
      <c r="Z613" s="84"/>
    </row>
    <row r="614" spans="1:26" ht="13.5" customHeight="1" x14ac:dyDescent="0.3">
      <c r="A614" s="84"/>
      <c r="B614" s="84"/>
      <c r="C614" s="84"/>
      <c r="D614" s="84"/>
      <c r="E614" s="84"/>
      <c r="F614" s="84"/>
      <c r="G614" s="84"/>
      <c r="H614" s="84"/>
      <c r="I614" s="84"/>
      <c r="J614" s="84"/>
      <c r="K614" s="84"/>
      <c r="L614" s="84"/>
      <c r="M614" s="84"/>
      <c r="N614" s="84"/>
      <c r="O614" s="84"/>
      <c r="P614" s="84"/>
      <c r="Q614" s="84"/>
      <c r="R614" s="84"/>
      <c r="S614" s="84"/>
      <c r="T614" s="84"/>
      <c r="U614" s="84"/>
      <c r="V614" s="84"/>
      <c r="W614" s="84"/>
      <c r="X614" s="84"/>
      <c r="Y614" s="84"/>
      <c r="Z614" s="84"/>
    </row>
    <row r="615" spans="1:26" ht="13.5" customHeight="1" x14ac:dyDescent="0.3">
      <c r="A615" s="84"/>
      <c r="B615" s="84"/>
      <c r="C615" s="84"/>
      <c r="D615" s="84"/>
      <c r="E615" s="84"/>
      <c r="F615" s="84"/>
      <c r="G615" s="84"/>
      <c r="H615" s="84"/>
      <c r="I615" s="84"/>
      <c r="J615" s="84"/>
      <c r="K615" s="84"/>
      <c r="L615" s="84"/>
      <c r="M615" s="84"/>
      <c r="N615" s="84"/>
      <c r="O615" s="84"/>
      <c r="P615" s="84"/>
      <c r="Q615" s="84"/>
      <c r="R615" s="84"/>
      <c r="S615" s="84"/>
      <c r="T615" s="84"/>
      <c r="U615" s="84"/>
      <c r="V615" s="84"/>
      <c r="W615" s="84"/>
      <c r="X615" s="84"/>
      <c r="Y615" s="84"/>
      <c r="Z615" s="84"/>
    </row>
    <row r="616" spans="1:26" ht="13.5" customHeight="1" x14ac:dyDescent="0.3">
      <c r="A616" s="84"/>
      <c r="B616" s="84"/>
      <c r="C616" s="84"/>
      <c r="D616" s="84"/>
      <c r="E616" s="84"/>
      <c r="F616" s="84"/>
      <c r="G616" s="84"/>
      <c r="H616" s="84"/>
      <c r="I616" s="84"/>
      <c r="J616" s="84"/>
      <c r="K616" s="84"/>
      <c r="L616" s="84"/>
      <c r="M616" s="84"/>
      <c r="N616" s="84"/>
      <c r="O616" s="84"/>
      <c r="P616" s="84"/>
      <c r="Q616" s="84"/>
      <c r="R616" s="84"/>
      <c r="S616" s="84"/>
      <c r="T616" s="84"/>
      <c r="U616" s="84"/>
      <c r="V616" s="84"/>
      <c r="W616" s="84"/>
      <c r="X616" s="84"/>
      <c r="Y616" s="84"/>
      <c r="Z616" s="84"/>
    </row>
    <row r="617" spans="1:26" ht="13.5" customHeight="1" x14ac:dyDescent="0.3">
      <c r="A617" s="84"/>
      <c r="B617" s="84"/>
      <c r="C617" s="84"/>
      <c r="D617" s="84"/>
      <c r="E617" s="84"/>
      <c r="F617" s="84"/>
      <c r="G617" s="84"/>
      <c r="H617" s="84"/>
      <c r="I617" s="84"/>
      <c r="J617" s="84"/>
      <c r="K617" s="84"/>
      <c r="L617" s="84"/>
      <c r="M617" s="84"/>
      <c r="N617" s="84"/>
      <c r="O617" s="84"/>
      <c r="P617" s="84"/>
      <c r="Q617" s="84"/>
      <c r="R617" s="84"/>
      <c r="S617" s="84"/>
      <c r="T617" s="84"/>
      <c r="U617" s="84"/>
      <c r="V617" s="84"/>
      <c r="W617" s="84"/>
      <c r="X617" s="84"/>
      <c r="Y617" s="84"/>
      <c r="Z617" s="84"/>
    </row>
    <row r="618" spans="1:26" ht="13.5" customHeight="1" x14ac:dyDescent="0.3">
      <c r="A618" s="84"/>
      <c r="B618" s="84"/>
      <c r="C618" s="84"/>
      <c r="D618" s="84"/>
      <c r="E618" s="84"/>
      <c r="F618" s="84"/>
      <c r="G618" s="84"/>
      <c r="H618" s="84"/>
      <c r="I618" s="84"/>
      <c r="J618" s="84"/>
      <c r="K618" s="84"/>
      <c r="L618" s="84"/>
      <c r="M618" s="84"/>
      <c r="N618" s="84"/>
      <c r="O618" s="84"/>
      <c r="P618" s="84"/>
      <c r="Q618" s="84"/>
      <c r="R618" s="84"/>
      <c r="S618" s="84"/>
      <c r="T618" s="84"/>
      <c r="U618" s="84"/>
      <c r="V618" s="84"/>
      <c r="W618" s="84"/>
      <c r="X618" s="84"/>
      <c r="Y618" s="84"/>
      <c r="Z618" s="84"/>
    </row>
    <row r="619" spans="1:26" ht="13.5" customHeight="1" x14ac:dyDescent="0.3">
      <c r="A619" s="84"/>
      <c r="B619" s="84"/>
      <c r="C619" s="84"/>
      <c r="D619" s="84"/>
      <c r="E619" s="84"/>
      <c r="F619" s="84"/>
      <c r="G619" s="84"/>
      <c r="H619" s="84"/>
      <c r="I619" s="84"/>
      <c r="J619" s="84"/>
      <c r="K619" s="84"/>
      <c r="L619" s="84"/>
      <c r="M619" s="84"/>
      <c r="N619" s="84"/>
      <c r="O619" s="84"/>
      <c r="P619" s="84"/>
      <c r="Q619" s="84"/>
      <c r="R619" s="84"/>
      <c r="S619" s="84"/>
      <c r="T619" s="84"/>
      <c r="U619" s="84"/>
      <c r="V619" s="84"/>
      <c r="W619" s="84"/>
      <c r="X619" s="84"/>
      <c r="Y619" s="84"/>
      <c r="Z619" s="84"/>
    </row>
    <row r="620" spans="1:26" ht="13.5" customHeight="1" x14ac:dyDescent="0.3">
      <c r="A620" s="84"/>
      <c r="B620" s="84"/>
      <c r="C620" s="84"/>
      <c r="D620" s="84"/>
      <c r="E620" s="84"/>
      <c r="F620" s="84"/>
      <c r="G620" s="84"/>
      <c r="H620" s="84"/>
      <c r="I620" s="84"/>
      <c r="J620" s="84"/>
      <c r="K620" s="84"/>
      <c r="L620" s="84"/>
      <c r="M620" s="84"/>
      <c r="N620" s="84"/>
      <c r="O620" s="84"/>
      <c r="P620" s="84"/>
      <c r="Q620" s="84"/>
      <c r="R620" s="84"/>
      <c r="S620" s="84"/>
      <c r="T620" s="84"/>
      <c r="U620" s="84"/>
      <c r="V620" s="84"/>
      <c r="W620" s="84"/>
      <c r="X620" s="84"/>
      <c r="Y620" s="84"/>
      <c r="Z620" s="84"/>
    </row>
    <row r="621" spans="1:26" ht="13.5" customHeight="1" x14ac:dyDescent="0.3">
      <c r="A621" s="84"/>
      <c r="B621" s="84"/>
      <c r="C621" s="84"/>
      <c r="D621" s="84"/>
      <c r="E621" s="84"/>
      <c r="F621" s="84"/>
      <c r="G621" s="84"/>
      <c r="H621" s="84"/>
      <c r="I621" s="84"/>
      <c r="J621" s="84"/>
      <c r="K621" s="84"/>
      <c r="L621" s="84"/>
      <c r="M621" s="84"/>
      <c r="N621" s="84"/>
      <c r="O621" s="84"/>
      <c r="P621" s="84"/>
      <c r="Q621" s="84"/>
      <c r="R621" s="84"/>
      <c r="S621" s="84"/>
      <c r="T621" s="84"/>
      <c r="U621" s="84"/>
      <c r="V621" s="84"/>
      <c r="W621" s="84"/>
      <c r="X621" s="84"/>
      <c r="Y621" s="84"/>
      <c r="Z621" s="84"/>
    </row>
    <row r="622" spans="1:26" ht="13.5" customHeight="1" x14ac:dyDescent="0.3">
      <c r="A622" s="84"/>
      <c r="B622" s="84"/>
      <c r="C622" s="84"/>
      <c r="D622" s="84"/>
      <c r="E622" s="84"/>
      <c r="F622" s="84"/>
      <c r="G622" s="84"/>
      <c r="H622" s="84"/>
      <c r="I622" s="84"/>
      <c r="J622" s="84"/>
      <c r="K622" s="84"/>
      <c r="L622" s="84"/>
      <c r="M622" s="84"/>
      <c r="N622" s="84"/>
      <c r="O622" s="84"/>
      <c r="P622" s="84"/>
      <c r="Q622" s="84"/>
      <c r="R622" s="84"/>
      <c r="S622" s="84"/>
      <c r="T622" s="84"/>
      <c r="U622" s="84"/>
      <c r="V622" s="84"/>
      <c r="W622" s="84"/>
      <c r="X622" s="84"/>
      <c r="Y622" s="84"/>
      <c r="Z622" s="84"/>
    </row>
    <row r="623" spans="1:26" ht="13.5" customHeight="1" x14ac:dyDescent="0.3">
      <c r="A623" s="84"/>
      <c r="B623" s="84"/>
      <c r="C623" s="84"/>
      <c r="D623" s="84"/>
      <c r="E623" s="84"/>
      <c r="F623" s="84"/>
      <c r="G623" s="84"/>
      <c r="H623" s="84"/>
      <c r="I623" s="84"/>
      <c r="J623" s="84"/>
      <c r="K623" s="84"/>
      <c r="L623" s="84"/>
      <c r="M623" s="84"/>
      <c r="N623" s="84"/>
      <c r="O623" s="84"/>
      <c r="P623" s="84"/>
      <c r="Q623" s="84"/>
      <c r="R623" s="84"/>
      <c r="S623" s="84"/>
      <c r="T623" s="84"/>
      <c r="U623" s="84"/>
      <c r="V623" s="84"/>
      <c r="W623" s="84"/>
      <c r="X623" s="84"/>
      <c r="Y623" s="84"/>
      <c r="Z623" s="84"/>
    </row>
    <row r="624" spans="1:26" ht="13.5" customHeight="1" x14ac:dyDescent="0.3">
      <c r="A624" s="84"/>
      <c r="B624" s="84"/>
      <c r="C624" s="84"/>
      <c r="D624" s="84"/>
      <c r="E624" s="84"/>
      <c r="F624" s="84"/>
      <c r="G624" s="84"/>
      <c r="H624" s="84"/>
      <c r="I624" s="84"/>
      <c r="J624" s="84"/>
      <c r="K624" s="84"/>
      <c r="L624" s="84"/>
      <c r="M624" s="84"/>
      <c r="N624" s="84"/>
      <c r="O624" s="84"/>
      <c r="P624" s="84"/>
      <c r="Q624" s="84"/>
      <c r="R624" s="84"/>
      <c r="S624" s="84"/>
      <c r="T624" s="84"/>
      <c r="U624" s="84"/>
      <c r="V624" s="84"/>
      <c r="W624" s="84"/>
      <c r="X624" s="84"/>
      <c r="Y624" s="84"/>
      <c r="Z624" s="84"/>
    </row>
    <row r="625" spans="1:26" ht="13.5" customHeight="1" x14ac:dyDescent="0.3">
      <c r="A625" s="84"/>
      <c r="B625" s="84"/>
      <c r="C625" s="84"/>
      <c r="D625" s="84"/>
      <c r="E625" s="84"/>
      <c r="F625" s="84"/>
      <c r="G625" s="84"/>
      <c r="H625" s="84"/>
      <c r="I625" s="84"/>
      <c r="J625" s="84"/>
      <c r="K625" s="84"/>
      <c r="L625" s="84"/>
      <c r="M625" s="84"/>
      <c r="N625" s="84"/>
      <c r="O625" s="84"/>
      <c r="P625" s="84"/>
      <c r="Q625" s="84"/>
      <c r="R625" s="84"/>
      <c r="S625" s="84"/>
      <c r="T625" s="84"/>
      <c r="U625" s="84"/>
      <c r="V625" s="84"/>
      <c r="W625" s="84"/>
      <c r="X625" s="84"/>
      <c r="Y625" s="84"/>
      <c r="Z625" s="84"/>
    </row>
    <row r="626" spans="1:26" ht="13.5" customHeight="1" x14ac:dyDescent="0.3">
      <c r="A626" s="84"/>
      <c r="B626" s="84"/>
      <c r="C626" s="84"/>
      <c r="D626" s="84"/>
      <c r="E626" s="84"/>
      <c r="F626" s="84"/>
      <c r="G626" s="84"/>
      <c r="H626" s="84"/>
      <c r="I626" s="84"/>
      <c r="J626" s="84"/>
      <c r="K626" s="84"/>
      <c r="L626" s="84"/>
      <c r="M626" s="84"/>
      <c r="N626" s="84"/>
      <c r="O626" s="84"/>
      <c r="P626" s="84"/>
      <c r="Q626" s="84"/>
      <c r="R626" s="84"/>
      <c r="S626" s="84"/>
      <c r="T626" s="84"/>
      <c r="U626" s="84"/>
      <c r="V626" s="84"/>
      <c r="W626" s="84"/>
      <c r="X626" s="84"/>
      <c r="Y626" s="84"/>
      <c r="Z626" s="84"/>
    </row>
    <row r="627" spans="1:26" ht="13.5" customHeight="1" x14ac:dyDescent="0.3">
      <c r="A627" s="84"/>
      <c r="B627" s="84"/>
      <c r="C627" s="84"/>
      <c r="D627" s="84"/>
      <c r="E627" s="84"/>
      <c r="F627" s="84"/>
      <c r="G627" s="84"/>
      <c r="H627" s="84"/>
      <c r="I627" s="84"/>
      <c r="J627" s="84"/>
      <c r="K627" s="84"/>
      <c r="L627" s="84"/>
      <c r="M627" s="84"/>
      <c r="N627" s="84"/>
      <c r="O627" s="84"/>
      <c r="P627" s="84"/>
      <c r="Q627" s="84"/>
      <c r="R627" s="84"/>
      <c r="S627" s="84"/>
      <c r="T627" s="84"/>
      <c r="U627" s="84"/>
      <c r="V627" s="84"/>
      <c r="W627" s="84"/>
      <c r="X627" s="84"/>
      <c r="Y627" s="84"/>
      <c r="Z627" s="84"/>
    </row>
    <row r="628" spans="1:26" ht="13.5" customHeight="1" x14ac:dyDescent="0.3">
      <c r="A628" s="84"/>
      <c r="B628" s="84"/>
      <c r="C628" s="84"/>
      <c r="D628" s="84"/>
      <c r="E628" s="84"/>
      <c r="F628" s="84"/>
      <c r="G628" s="84"/>
      <c r="H628" s="84"/>
      <c r="I628" s="84"/>
      <c r="J628" s="84"/>
      <c r="K628" s="84"/>
      <c r="L628" s="84"/>
      <c r="M628" s="84"/>
      <c r="N628" s="84"/>
      <c r="O628" s="84"/>
      <c r="P628" s="84"/>
      <c r="Q628" s="84"/>
      <c r="R628" s="84"/>
      <c r="S628" s="84"/>
      <c r="T628" s="84"/>
      <c r="U628" s="84"/>
      <c r="V628" s="84"/>
      <c r="W628" s="84"/>
      <c r="X628" s="84"/>
      <c r="Y628" s="84"/>
      <c r="Z628" s="84"/>
    </row>
    <row r="629" spans="1:26" ht="13.5" customHeight="1" x14ac:dyDescent="0.3">
      <c r="A629" s="84"/>
      <c r="B629" s="84"/>
      <c r="C629" s="84"/>
      <c r="D629" s="84"/>
      <c r="E629" s="84"/>
      <c r="F629" s="84"/>
      <c r="G629" s="84"/>
      <c r="H629" s="84"/>
      <c r="I629" s="84"/>
      <c r="J629" s="84"/>
      <c r="K629" s="84"/>
      <c r="L629" s="84"/>
      <c r="M629" s="84"/>
      <c r="N629" s="84"/>
      <c r="O629" s="84"/>
      <c r="P629" s="84"/>
      <c r="Q629" s="84"/>
      <c r="R629" s="84"/>
      <c r="S629" s="84"/>
      <c r="T629" s="84"/>
      <c r="U629" s="84"/>
      <c r="V629" s="84"/>
      <c r="W629" s="84"/>
      <c r="X629" s="84"/>
      <c r="Y629" s="84"/>
      <c r="Z629" s="84"/>
    </row>
    <row r="630" spans="1:26" ht="13.5" customHeight="1" x14ac:dyDescent="0.3">
      <c r="A630" s="84"/>
      <c r="B630" s="84"/>
      <c r="C630" s="84"/>
      <c r="D630" s="84"/>
      <c r="E630" s="84"/>
      <c r="F630" s="84"/>
      <c r="G630" s="84"/>
      <c r="H630" s="84"/>
      <c r="I630" s="84"/>
      <c r="J630" s="84"/>
      <c r="K630" s="84"/>
      <c r="L630" s="84"/>
      <c r="M630" s="84"/>
      <c r="N630" s="84"/>
      <c r="O630" s="84"/>
      <c r="P630" s="84"/>
      <c r="Q630" s="84"/>
      <c r="R630" s="84"/>
      <c r="S630" s="84"/>
      <c r="T630" s="84"/>
      <c r="U630" s="84"/>
      <c r="V630" s="84"/>
      <c r="W630" s="84"/>
      <c r="X630" s="84"/>
      <c r="Y630" s="84"/>
      <c r="Z630" s="84"/>
    </row>
    <row r="631" spans="1:26" ht="13.5" customHeight="1" x14ac:dyDescent="0.3">
      <c r="A631" s="84"/>
      <c r="B631" s="84"/>
      <c r="C631" s="84"/>
      <c r="D631" s="84"/>
      <c r="E631" s="84"/>
      <c r="F631" s="84"/>
      <c r="G631" s="84"/>
      <c r="H631" s="84"/>
      <c r="I631" s="84"/>
      <c r="J631" s="84"/>
      <c r="K631" s="84"/>
      <c r="L631" s="84"/>
      <c r="M631" s="84"/>
      <c r="N631" s="84"/>
      <c r="O631" s="84"/>
      <c r="P631" s="84"/>
      <c r="Q631" s="84"/>
      <c r="R631" s="84"/>
      <c r="S631" s="84"/>
      <c r="T631" s="84"/>
      <c r="U631" s="84"/>
      <c r="V631" s="84"/>
      <c r="W631" s="84"/>
      <c r="X631" s="84"/>
      <c r="Y631" s="84"/>
      <c r="Z631" s="84"/>
    </row>
    <row r="632" spans="1:26" ht="13.5" customHeight="1" x14ac:dyDescent="0.3">
      <c r="A632" s="84"/>
      <c r="B632" s="84"/>
      <c r="C632" s="84"/>
      <c r="D632" s="84"/>
      <c r="E632" s="84"/>
      <c r="F632" s="84"/>
      <c r="G632" s="84"/>
      <c r="H632" s="84"/>
      <c r="I632" s="84"/>
      <c r="J632" s="84"/>
      <c r="K632" s="84"/>
      <c r="L632" s="84"/>
      <c r="M632" s="84"/>
      <c r="N632" s="84"/>
      <c r="O632" s="84"/>
      <c r="P632" s="84"/>
      <c r="Q632" s="84"/>
      <c r="R632" s="84"/>
      <c r="S632" s="84"/>
      <c r="T632" s="84"/>
      <c r="U632" s="84"/>
      <c r="V632" s="84"/>
      <c r="W632" s="84"/>
      <c r="X632" s="84"/>
      <c r="Y632" s="84"/>
      <c r="Z632" s="84"/>
    </row>
    <row r="633" spans="1:26" ht="13.5" customHeight="1" x14ac:dyDescent="0.3">
      <c r="A633" s="84"/>
      <c r="B633" s="84"/>
      <c r="C633" s="84"/>
      <c r="D633" s="84"/>
      <c r="E633" s="84"/>
      <c r="F633" s="84"/>
      <c r="G633" s="84"/>
      <c r="H633" s="84"/>
      <c r="I633" s="84"/>
      <c r="J633" s="84"/>
      <c r="K633" s="84"/>
      <c r="L633" s="84"/>
      <c r="M633" s="84"/>
      <c r="N633" s="84"/>
      <c r="O633" s="84"/>
      <c r="P633" s="84"/>
      <c r="Q633" s="84"/>
      <c r="R633" s="84"/>
      <c r="S633" s="84"/>
      <c r="T633" s="84"/>
      <c r="U633" s="84"/>
      <c r="V633" s="84"/>
      <c r="W633" s="84"/>
      <c r="X633" s="84"/>
      <c r="Y633" s="84"/>
      <c r="Z633" s="84"/>
    </row>
    <row r="634" spans="1:26" ht="13.5" customHeight="1" x14ac:dyDescent="0.3">
      <c r="A634" s="84"/>
      <c r="B634" s="84"/>
      <c r="C634" s="84"/>
      <c r="D634" s="84"/>
      <c r="E634" s="84"/>
      <c r="F634" s="84"/>
      <c r="G634" s="84"/>
      <c r="H634" s="84"/>
      <c r="I634" s="84"/>
      <c r="J634" s="84"/>
      <c r="K634" s="84"/>
      <c r="L634" s="84"/>
      <c r="M634" s="84"/>
      <c r="N634" s="84"/>
      <c r="O634" s="84"/>
      <c r="P634" s="84"/>
      <c r="Q634" s="84"/>
      <c r="R634" s="84"/>
      <c r="S634" s="84"/>
      <c r="T634" s="84"/>
      <c r="U634" s="84"/>
      <c r="V634" s="84"/>
      <c r="W634" s="84"/>
      <c r="X634" s="84"/>
      <c r="Y634" s="84"/>
      <c r="Z634" s="84"/>
    </row>
    <row r="635" spans="1:26" ht="13.5" customHeight="1" x14ac:dyDescent="0.3">
      <c r="A635" s="84"/>
      <c r="B635" s="84"/>
      <c r="C635" s="84"/>
      <c r="D635" s="84"/>
      <c r="E635" s="84"/>
      <c r="F635" s="84"/>
      <c r="G635" s="84"/>
      <c r="H635" s="84"/>
      <c r="I635" s="84"/>
      <c r="J635" s="84"/>
      <c r="K635" s="84"/>
      <c r="L635" s="84"/>
      <c r="M635" s="84"/>
      <c r="N635" s="84"/>
      <c r="O635" s="84"/>
      <c r="P635" s="84"/>
      <c r="Q635" s="84"/>
      <c r="R635" s="84"/>
      <c r="S635" s="84"/>
      <c r="T635" s="84"/>
      <c r="U635" s="84"/>
      <c r="V635" s="84"/>
      <c r="W635" s="84"/>
      <c r="X635" s="84"/>
      <c r="Y635" s="84"/>
      <c r="Z635" s="84"/>
    </row>
    <row r="636" spans="1:26" ht="13.5" customHeight="1" x14ac:dyDescent="0.3">
      <c r="A636" s="84"/>
      <c r="B636" s="84"/>
      <c r="C636" s="84"/>
      <c r="D636" s="84"/>
      <c r="E636" s="84"/>
      <c r="F636" s="84"/>
      <c r="G636" s="84"/>
      <c r="H636" s="84"/>
      <c r="I636" s="84"/>
      <c r="J636" s="84"/>
      <c r="K636" s="84"/>
      <c r="L636" s="84"/>
      <c r="M636" s="84"/>
      <c r="N636" s="84"/>
      <c r="O636" s="84"/>
      <c r="P636" s="84"/>
      <c r="Q636" s="84"/>
      <c r="R636" s="84"/>
      <c r="S636" s="84"/>
      <c r="T636" s="84"/>
      <c r="U636" s="84"/>
      <c r="V636" s="84"/>
      <c r="W636" s="84"/>
      <c r="X636" s="84"/>
      <c r="Y636" s="84"/>
      <c r="Z636" s="84"/>
    </row>
    <row r="637" spans="1:26" ht="13.5" customHeight="1" x14ac:dyDescent="0.3">
      <c r="A637" s="84"/>
      <c r="B637" s="84"/>
      <c r="C637" s="84"/>
      <c r="D637" s="84"/>
      <c r="E637" s="84"/>
      <c r="F637" s="84"/>
      <c r="G637" s="84"/>
      <c r="H637" s="84"/>
      <c r="I637" s="84"/>
      <c r="J637" s="84"/>
      <c r="K637" s="84"/>
      <c r="L637" s="84"/>
      <c r="M637" s="84"/>
      <c r="N637" s="84"/>
      <c r="O637" s="84"/>
      <c r="P637" s="84"/>
      <c r="Q637" s="84"/>
      <c r="R637" s="84"/>
      <c r="S637" s="84"/>
      <c r="T637" s="84"/>
      <c r="U637" s="84"/>
      <c r="V637" s="84"/>
      <c r="W637" s="84"/>
      <c r="X637" s="84"/>
      <c r="Y637" s="84"/>
      <c r="Z637" s="84"/>
    </row>
    <row r="638" spans="1:26" ht="13.5" customHeight="1" x14ac:dyDescent="0.3">
      <c r="A638" s="84"/>
      <c r="B638" s="84"/>
      <c r="C638" s="84"/>
      <c r="D638" s="84"/>
      <c r="E638" s="84"/>
      <c r="F638" s="84"/>
      <c r="G638" s="84"/>
      <c r="H638" s="84"/>
      <c r="I638" s="84"/>
      <c r="J638" s="84"/>
      <c r="K638" s="84"/>
      <c r="L638" s="84"/>
      <c r="M638" s="84"/>
      <c r="N638" s="84"/>
      <c r="O638" s="84"/>
      <c r="P638" s="84"/>
      <c r="Q638" s="84"/>
      <c r="R638" s="84"/>
      <c r="S638" s="84"/>
      <c r="T638" s="84"/>
      <c r="U638" s="84"/>
      <c r="V638" s="84"/>
      <c r="W638" s="84"/>
      <c r="X638" s="84"/>
      <c r="Y638" s="84"/>
      <c r="Z638" s="84"/>
    </row>
    <row r="639" spans="1:26" ht="13.5" customHeight="1" x14ac:dyDescent="0.3">
      <c r="A639" s="84"/>
      <c r="B639" s="84"/>
      <c r="C639" s="84"/>
      <c r="D639" s="84"/>
      <c r="E639" s="84"/>
      <c r="F639" s="84"/>
      <c r="G639" s="84"/>
      <c r="H639" s="84"/>
      <c r="I639" s="84"/>
      <c r="J639" s="84"/>
      <c r="K639" s="84"/>
      <c r="L639" s="84"/>
      <c r="M639" s="84"/>
      <c r="N639" s="84"/>
      <c r="O639" s="84"/>
      <c r="P639" s="84"/>
      <c r="Q639" s="84"/>
      <c r="R639" s="84"/>
      <c r="S639" s="84"/>
      <c r="T639" s="84"/>
      <c r="U639" s="84"/>
      <c r="V639" s="84"/>
      <c r="W639" s="84"/>
      <c r="X639" s="84"/>
      <c r="Y639" s="84"/>
      <c r="Z639" s="84"/>
    </row>
    <row r="640" spans="1:26" ht="13.5" customHeight="1" x14ac:dyDescent="0.3">
      <c r="A640" s="84"/>
      <c r="B640" s="84"/>
      <c r="C640" s="84"/>
      <c r="D640" s="84"/>
      <c r="E640" s="84"/>
      <c r="F640" s="84"/>
      <c r="G640" s="84"/>
      <c r="H640" s="84"/>
      <c r="I640" s="84"/>
      <c r="J640" s="84"/>
      <c r="K640" s="84"/>
      <c r="L640" s="84"/>
      <c r="M640" s="84"/>
      <c r="N640" s="84"/>
      <c r="O640" s="84"/>
      <c r="P640" s="84"/>
      <c r="Q640" s="84"/>
      <c r="R640" s="84"/>
      <c r="S640" s="84"/>
      <c r="T640" s="84"/>
      <c r="U640" s="84"/>
      <c r="V640" s="84"/>
      <c r="W640" s="84"/>
      <c r="X640" s="84"/>
      <c r="Y640" s="84"/>
      <c r="Z640" s="84"/>
    </row>
    <row r="641" spans="1:26" ht="13.5" customHeight="1" x14ac:dyDescent="0.3">
      <c r="A641" s="84"/>
      <c r="B641" s="84"/>
      <c r="C641" s="84"/>
      <c r="D641" s="84"/>
      <c r="E641" s="84"/>
      <c r="F641" s="84"/>
      <c r="G641" s="84"/>
      <c r="H641" s="84"/>
      <c r="I641" s="84"/>
      <c r="J641" s="84"/>
      <c r="K641" s="84"/>
      <c r="L641" s="84"/>
      <c r="M641" s="84"/>
      <c r="N641" s="84"/>
      <c r="O641" s="84"/>
      <c r="P641" s="84"/>
      <c r="Q641" s="84"/>
      <c r="R641" s="84"/>
      <c r="S641" s="84"/>
      <c r="T641" s="84"/>
      <c r="U641" s="84"/>
      <c r="V641" s="84"/>
      <c r="W641" s="84"/>
      <c r="X641" s="84"/>
      <c r="Y641" s="84"/>
      <c r="Z641" s="84"/>
    </row>
    <row r="642" spans="1:26" ht="13.5" customHeight="1" x14ac:dyDescent="0.3">
      <c r="A642" s="84"/>
      <c r="B642" s="84"/>
      <c r="C642" s="84"/>
      <c r="D642" s="84"/>
      <c r="E642" s="84"/>
      <c r="F642" s="84"/>
      <c r="G642" s="84"/>
      <c r="H642" s="84"/>
      <c r="I642" s="84"/>
      <c r="J642" s="84"/>
      <c r="K642" s="84"/>
      <c r="L642" s="84"/>
      <c r="M642" s="84"/>
      <c r="N642" s="84"/>
      <c r="O642" s="84"/>
      <c r="P642" s="84"/>
      <c r="Q642" s="84"/>
      <c r="R642" s="84"/>
      <c r="S642" s="84"/>
      <c r="T642" s="84"/>
      <c r="U642" s="84"/>
      <c r="V642" s="84"/>
      <c r="W642" s="84"/>
      <c r="X642" s="84"/>
      <c r="Y642" s="84"/>
      <c r="Z642" s="84"/>
    </row>
    <row r="643" spans="1:26" ht="13.5" customHeight="1" x14ac:dyDescent="0.3">
      <c r="A643" s="84"/>
      <c r="B643" s="84"/>
      <c r="C643" s="84"/>
      <c r="D643" s="84"/>
      <c r="E643" s="84"/>
      <c r="F643" s="84"/>
      <c r="G643" s="84"/>
      <c r="H643" s="84"/>
      <c r="I643" s="84"/>
      <c r="J643" s="84"/>
      <c r="K643" s="84"/>
      <c r="L643" s="84"/>
      <c r="M643" s="84"/>
      <c r="N643" s="84"/>
      <c r="O643" s="84"/>
      <c r="P643" s="84"/>
      <c r="Q643" s="84"/>
      <c r="R643" s="84"/>
      <c r="S643" s="84"/>
      <c r="T643" s="84"/>
      <c r="U643" s="84"/>
      <c r="V643" s="84"/>
      <c r="W643" s="84"/>
      <c r="X643" s="84"/>
      <c r="Y643" s="84"/>
      <c r="Z643" s="84"/>
    </row>
    <row r="644" spans="1:26" ht="13.5" customHeight="1" x14ac:dyDescent="0.3">
      <c r="A644" s="84"/>
      <c r="B644" s="84"/>
      <c r="C644" s="84"/>
      <c r="D644" s="84"/>
      <c r="E644" s="84"/>
      <c r="F644" s="84"/>
      <c r="G644" s="84"/>
      <c r="H644" s="84"/>
      <c r="I644" s="84"/>
      <c r="J644" s="84"/>
      <c r="K644" s="84"/>
      <c r="L644" s="84"/>
      <c r="M644" s="84"/>
      <c r="N644" s="84"/>
      <c r="O644" s="84"/>
      <c r="P644" s="84"/>
      <c r="Q644" s="84"/>
      <c r="R644" s="84"/>
      <c r="S644" s="84"/>
      <c r="T644" s="84"/>
      <c r="U644" s="84"/>
      <c r="V644" s="84"/>
      <c r="W644" s="84"/>
      <c r="X644" s="84"/>
      <c r="Y644" s="84"/>
      <c r="Z644" s="84"/>
    </row>
    <row r="645" spans="1:26" ht="13.5" customHeight="1" x14ac:dyDescent="0.3">
      <c r="A645" s="84"/>
      <c r="B645" s="84"/>
      <c r="C645" s="84"/>
      <c r="D645" s="84"/>
      <c r="E645" s="84"/>
      <c r="F645" s="84"/>
      <c r="G645" s="84"/>
      <c r="H645" s="84"/>
      <c r="I645" s="84"/>
      <c r="J645" s="84"/>
      <c r="K645" s="84"/>
      <c r="L645" s="84"/>
      <c r="M645" s="84"/>
      <c r="N645" s="84"/>
      <c r="O645" s="84"/>
      <c r="P645" s="84"/>
      <c r="Q645" s="84"/>
      <c r="R645" s="84"/>
      <c r="S645" s="84"/>
      <c r="T645" s="84"/>
      <c r="U645" s="84"/>
      <c r="V645" s="84"/>
      <c r="W645" s="84"/>
      <c r="X645" s="84"/>
      <c r="Y645" s="84"/>
      <c r="Z645" s="84"/>
    </row>
    <row r="646" spans="1:26" ht="13.5" customHeight="1" x14ac:dyDescent="0.3">
      <c r="A646" s="84"/>
      <c r="B646" s="84"/>
      <c r="C646" s="84"/>
      <c r="D646" s="84"/>
      <c r="E646" s="84"/>
      <c r="F646" s="84"/>
      <c r="G646" s="84"/>
      <c r="H646" s="84"/>
      <c r="I646" s="84"/>
      <c r="J646" s="84"/>
      <c r="K646" s="84"/>
      <c r="L646" s="84"/>
      <c r="M646" s="84"/>
      <c r="N646" s="84"/>
      <c r="O646" s="84"/>
      <c r="P646" s="84"/>
      <c r="Q646" s="84"/>
      <c r="R646" s="84"/>
      <c r="S646" s="84"/>
      <c r="T646" s="84"/>
      <c r="U646" s="84"/>
      <c r="V646" s="84"/>
      <c r="W646" s="84"/>
      <c r="X646" s="84"/>
      <c r="Y646" s="84"/>
      <c r="Z646" s="84"/>
    </row>
    <row r="647" spans="1:26" ht="13.5" customHeight="1" x14ac:dyDescent="0.3">
      <c r="A647" s="84"/>
      <c r="B647" s="84"/>
      <c r="C647" s="84"/>
      <c r="D647" s="84"/>
      <c r="E647" s="84"/>
      <c r="F647" s="84"/>
      <c r="G647" s="84"/>
      <c r="H647" s="84"/>
      <c r="I647" s="84"/>
      <c r="J647" s="84"/>
      <c r="K647" s="84"/>
      <c r="L647" s="84"/>
      <c r="M647" s="84"/>
      <c r="N647" s="84"/>
      <c r="O647" s="84"/>
      <c r="P647" s="84"/>
      <c r="Q647" s="84"/>
      <c r="R647" s="84"/>
      <c r="S647" s="84"/>
      <c r="T647" s="84"/>
      <c r="U647" s="84"/>
      <c r="V647" s="84"/>
      <c r="W647" s="84"/>
      <c r="X647" s="84"/>
      <c r="Y647" s="84"/>
      <c r="Z647" s="84"/>
    </row>
    <row r="648" spans="1:26" ht="13.5" customHeight="1" x14ac:dyDescent="0.3">
      <c r="A648" s="84"/>
      <c r="B648" s="84"/>
      <c r="C648" s="84"/>
      <c r="D648" s="84"/>
      <c r="E648" s="84"/>
      <c r="F648" s="84"/>
      <c r="G648" s="84"/>
      <c r="H648" s="84"/>
      <c r="I648" s="84"/>
      <c r="J648" s="84"/>
      <c r="K648" s="84"/>
      <c r="L648" s="84"/>
      <c r="M648" s="84"/>
      <c r="N648" s="84"/>
      <c r="O648" s="84"/>
      <c r="P648" s="84"/>
      <c r="Q648" s="84"/>
      <c r="R648" s="84"/>
      <c r="S648" s="84"/>
      <c r="T648" s="84"/>
      <c r="U648" s="84"/>
      <c r="V648" s="84"/>
      <c r="W648" s="84"/>
      <c r="X648" s="84"/>
      <c r="Y648" s="84"/>
      <c r="Z648" s="84"/>
    </row>
    <row r="649" spans="1:26" ht="13.5" customHeight="1" x14ac:dyDescent="0.3">
      <c r="A649" s="84"/>
      <c r="B649" s="84"/>
      <c r="C649" s="84"/>
      <c r="D649" s="84"/>
      <c r="E649" s="84"/>
      <c r="F649" s="84"/>
      <c r="G649" s="84"/>
      <c r="H649" s="84"/>
      <c r="I649" s="84"/>
      <c r="J649" s="84"/>
      <c r="K649" s="84"/>
      <c r="L649" s="84"/>
      <c r="M649" s="84"/>
      <c r="N649" s="84"/>
      <c r="O649" s="84"/>
      <c r="P649" s="84"/>
      <c r="Q649" s="84"/>
      <c r="R649" s="84"/>
      <c r="S649" s="84"/>
      <c r="T649" s="84"/>
      <c r="U649" s="84"/>
      <c r="V649" s="84"/>
      <c r="W649" s="84"/>
      <c r="X649" s="84"/>
      <c r="Y649" s="84"/>
      <c r="Z649" s="84"/>
    </row>
    <row r="650" spans="1:26" ht="13.5" customHeight="1" x14ac:dyDescent="0.3">
      <c r="A650" s="84"/>
      <c r="B650" s="84"/>
      <c r="C650" s="84"/>
      <c r="D650" s="84"/>
      <c r="E650" s="84"/>
      <c r="F650" s="84"/>
      <c r="G650" s="84"/>
      <c r="H650" s="84"/>
      <c r="I650" s="84"/>
      <c r="J650" s="84"/>
      <c r="K650" s="84"/>
      <c r="L650" s="84"/>
      <c r="M650" s="84"/>
      <c r="N650" s="84"/>
      <c r="O650" s="84"/>
      <c r="P650" s="84"/>
      <c r="Q650" s="84"/>
      <c r="R650" s="84"/>
      <c r="S650" s="84"/>
      <c r="T650" s="84"/>
      <c r="U650" s="84"/>
      <c r="V650" s="84"/>
      <c r="W650" s="84"/>
      <c r="X650" s="84"/>
      <c r="Y650" s="84"/>
      <c r="Z650" s="84"/>
    </row>
    <row r="651" spans="1:26" ht="13.5" customHeight="1" x14ac:dyDescent="0.3">
      <c r="A651" s="84"/>
      <c r="B651" s="84"/>
      <c r="C651" s="84"/>
      <c r="D651" s="84"/>
      <c r="E651" s="84"/>
      <c r="F651" s="84"/>
      <c r="G651" s="84"/>
      <c r="H651" s="84"/>
      <c r="I651" s="84"/>
      <c r="J651" s="84"/>
      <c r="K651" s="84"/>
      <c r="L651" s="84"/>
      <c r="M651" s="84"/>
      <c r="N651" s="84"/>
      <c r="O651" s="84"/>
      <c r="P651" s="84"/>
      <c r="Q651" s="84"/>
      <c r="R651" s="84"/>
      <c r="S651" s="84"/>
      <c r="T651" s="84"/>
      <c r="U651" s="84"/>
      <c r="V651" s="84"/>
      <c r="W651" s="84"/>
      <c r="X651" s="84"/>
      <c r="Y651" s="84"/>
      <c r="Z651" s="84"/>
    </row>
    <row r="652" spans="1:26" ht="13.5" customHeight="1" x14ac:dyDescent="0.3">
      <c r="A652" s="84"/>
      <c r="B652" s="84"/>
      <c r="C652" s="84"/>
      <c r="D652" s="84"/>
      <c r="E652" s="84"/>
      <c r="F652" s="84"/>
      <c r="G652" s="84"/>
      <c r="H652" s="84"/>
      <c r="I652" s="84"/>
      <c r="J652" s="84"/>
      <c r="K652" s="84"/>
      <c r="L652" s="84"/>
      <c r="M652" s="84"/>
      <c r="N652" s="84"/>
      <c r="O652" s="84"/>
      <c r="P652" s="84"/>
      <c r="Q652" s="84"/>
      <c r="R652" s="84"/>
      <c r="S652" s="84"/>
      <c r="T652" s="84"/>
      <c r="U652" s="84"/>
      <c r="V652" s="84"/>
      <c r="W652" s="84"/>
      <c r="X652" s="84"/>
      <c r="Y652" s="84"/>
      <c r="Z652" s="84"/>
    </row>
    <row r="653" spans="1:26" ht="13.5" customHeight="1" x14ac:dyDescent="0.3">
      <c r="A653" s="84"/>
      <c r="B653" s="84"/>
      <c r="C653" s="84"/>
      <c r="D653" s="84"/>
      <c r="E653" s="84"/>
      <c r="F653" s="84"/>
      <c r="G653" s="84"/>
      <c r="H653" s="84"/>
      <c r="I653" s="84"/>
      <c r="J653" s="84"/>
      <c r="K653" s="84"/>
      <c r="L653" s="84"/>
      <c r="M653" s="84"/>
      <c r="N653" s="84"/>
      <c r="O653" s="84"/>
      <c r="P653" s="84"/>
      <c r="Q653" s="84"/>
      <c r="R653" s="84"/>
      <c r="S653" s="84"/>
      <c r="T653" s="84"/>
      <c r="U653" s="84"/>
      <c r="V653" s="84"/>
      <c r="W653" s="84"/>
      <c r="X653" s="84"/>
      <c r="Y653" s="84"/>
      <c r="Z653" s="84"/>
    </row>
    <row r="654" spans="1:26" ht="13.5" customHeight="1" x14ac:dyDescent="0.3">
      <c r="A654" s="84"/>
      <c r="B654" s="84"/>
      <c r="C654" s="84"/>
      <c r="D654" s="84"/>
      <c r="E654" s="84"/>
      <c r="F654" s="84"/>
      <c r="G654" s="84"/>
      <c r="H654" s="84"/>
      <c r="I654" s="84"/>
      <c r="J654" s="84"/>
      <c r="K654" s="84"/>
      <c r="L654" s="84"/>
      <c r="M654" s="84"/>
      <c r="N654" s="84"/>
      <c r="O654" s="84"/>
      <c r="P654" s="84"/>
      <c r="Q654" s="84"/>
      <c r="R654" s="84"/>
      <c r="S654" s="84"/>
      <c r="T654" s="84"/>
      <c r="U654" s="84"/>
      <c r="V654" s="84"/>
      <c r="W654" s="84"/>
      <c r="X654" s="84"/>
      <c r="Y654" s="84"/>
      <c r="Z654" s="84"/>
    </row>
    <row r="655" spans="1:26" ht="13.5" customHeight="1" x14ac:dyDescent="0.3">
      <c r="A655" s="84"/>
      <c r="B655" s="84"/>
      <c r="C655" s="84"/>
      <c r="D655" s="84"/>
      <c r="E655" s="84"/>
      <c r="F655" s="84"/>
      <c r="G655" s="84"/>
      <c r="H655" s="84"/>
      <c r="I655" s="84"/>
      <c r="J655" s="84"/>
      <c r="K655" s="84"/>
      <c r="L655" s="84"/>
      <c r="M655" s="84"/>
      <c r="N655" s="84"/>
      <c r="O655" s="84"/>
      <c r="P655" s="84"/>
      <c r="Q655" s="84"/>
      <c r="R655" s="84"/>
      <c r="S655" s="84"/>
      <c r="T655" s="84"/>
      <c r="U655" s="84"/>
      <c r="V655" s="84"/>
      <c r="W655" s="84"/>
      <c r="X655" s="84"/>
      <c r="Y655" s="84"/>
      <c r="Z655" s="84"/>
    </row>
    <row r="656" spans="1:26" ht="13.5" customHeight="1" x14ac:dyDescent="0.3">
      <c r="A656" s="84"/>
      <c r="B656" s="84"/>
      <c r="C656" s="84"/>
      <c r="D656" s="84"/>
      <c r="E656" s="84"/>
      <c r="F656" s="84"/>
      <c r="G656" s="84"/>
      <c r="H656" s="84"/>
      <c r="I656" s="84"/>
      <c r="J656" s="84"/>
      <c r="K656" s="84"/>
      <c r="L656" s="84"/>
      <c r="M656" s="84"/>
      <c r="N656" s="84"/>
      <c r="O656" s="84"/>
      <c r="P656" s="84"/>
      <c r="Q656" s="84"/>
      <c r="R656" s="84"/>
      <c r="S656" s="84"/>
      <c r="T656" s="84"/>
      <c r="U656" s="84"/>
      <c r="V656" s="84"/>
      <c r="W656" s="84"/>
      <c r="X656" s="84"/>
      <c r="Y656" s="84"/>
      <c r="Z656" s="84"/>
    </row>
    <row r="657" spans="1:26" ht="13.5" customHeight="1" x14ac:dyDescent="0.3">
      <c r="A657" s="84"/>
      <c r="B657" s="84"/>
      <c r="C657" s="84"/>
      <c r="D657" s="84"/>
      <c r="E657" s="84"/>
      <c r="F657" s="84"/>
      <c r="G657" s="84"/>
      <c r="H657" s="84"/>
      <c r="I657" s="84"/>
      <c r="J657" s="84"/>
      <c r="K657" s="84"/>
      <c r="L657" s="84"/>
      <c r="M657" s="84"/>
      <c r="N657" s="84"/>
      <c r="O657" s="84"/>
      <c r="P657" s="84"/>
      <c r="Q657" s="84"/>
      <c r="R657" s="84"/>
      <c r="S657" s="84"/>
      <c r="T657" s="84"/>
      <c r="U657" s="84"/>
      <c r="V657" s="84"/>
      <c r="W657" s="84"/>
      <c r="X657" s="84"/>
      <c r="Y657" s="84"/>
      <c r="Z657" s="84"/>
    </row>
    <row r="658" spans="1:26" ht="13.5" customHeight="1" x14ac:dyDescent="0.3">
      <c r="A658" s="84"/>
      <c r="B658" s="84"/>
      <c r="C658" s="84"/>
      <c r="D658" s="84"/>
      <c r="E658" s="84"/>
      <c r="F658" s="84"/>
      <c r="G658" s="84"/>
      <c r="H658" s="84"/>
      <c r="I658" s="84"/>
      <c r="J658" s="84"/>
      <c r="K658" s="84"/>
      <c r="L658" s="84"/>
      <c r="M658" s="84"/>
      <c r="N658" s="84"/>
      <c r="O658" s="84"/>
      <c r="P658" s="84"/>
      <c r="Q658" s="84"/>
      <c r="R658" s="84"/>
      <c r="S658" s="84"/>
      <c r="T658" s="84"/>
      <c r="U658" s="84"/>
      <c r="V658" s="84"/>
      <c r="W658" s="84"/>
      <c r="X658" s="84"/>
      <c r="Y658" s="84"/>
      <c r="Z658" s="84"/>
    </row>
    <row r="659" spans="1:26" ht="13.5" customHeight="1" x14ac:dyDescent="0.3">
      <c r="A659" s="84"/>
      <c r="B659" s="84"/>
      <c r="C659" s="84"/>
      <c r="D659" s="84"/>
      <c r="E659" s="84"/>
      <c r="F659" s="84"/>
      <c r="G659" s="84"/>
      <c r="H659" s="84"/>
      <c r="I659" s="84"/>
      <c r="J659" s="84"/>
      <c r="K659" s="84"/>
      <c r="L659" s="84"/>
      <c r="M659" s="84"/>
      <c r="N659" s="84"/>
      <c r="O659" s="84"/>
      <c r="P659" s="84"/>
      <c r="Q659" s="84"/>
      <c r="R659" s="84"/>
      <c r="S659" s="84"/>
      <c r="T659" s="84"/>
      <c r="U659" s="84"/>
      <c r="V659" s="84"/>
      <c r="W659" s="84"/>
      <c r="X659" s="84"/>
      <c r="Y659" s="84"/>
      <c r="Z659" s="84"/>
    </row>
    <row r="660" spans="1:26" ht="13.5" customHeight="1" x14ac:dyDescent="0.3">
      <c r="A660" s="84"/>
      <c r="B660" s="84"/>
      <c r="C660" s="84"/>
      <c r="D660" s="84"/>
      <c r="E660" s="84"/>
      <c r="F660" s="84"/>
      <c r="G660" s="84"/>
      <c r="H660" s="84"/>
      <c r="I660" s="84"/>
      <c r="J660" s="84"/>
      <c r="K660" s="84"/>
      <c r="L660" s="84"/>
      <c r="M660" s="84"/>
      <c r="N660" s="84"/>
      <c r="O660" s="84"/>
      <c r="P660" s="84"/>
      <c r="Q660" s="84"/>
      <c r="R660" s="84"/>
      <c r="S660" s="84"/>
      <c r="T660" s="84"/>
      <c r="U660" s="84"/>
      <c r="V660" s="84"/>
      <c r="W660" s="84"/>
      <c r="X660" s="84"/>
      <c r="Y660" s="84"/>
      <c r="Z660" s="84"/>
    </row>
    <row r="661" spans="1:26" ht="13.5" customHeight="1" x14ac:dyDescent="0.3">
      <c r="A661" s="84"/>
      <c r="B661" s="84"/>
      <c r="C661" s="84"/>
      <c r="D661" s="84"/>
      <c r="E661" s="84"/>
      <c r="F661" s="84"/>
      <c r="G661" s="84"/>
      <c r="H661" s="84"/>
      <c r="I661" s="84"/>
      <c r="J661" s="84"/>
      <c r="K661" s="84"/>
      <c r="L661" s="84"/>
      <c r="M661" s="84"/>
      <c r="N661" s="84"/>
      <c r="O661" s="84"/>
      <c r="P661" s="84"/>
      <c r="Q661" s="84"/>
      <c r="R661" s="84"/>
      <c r="S661" s="84"/>
      <c r="T661" s="84"/>
      <c r="U661" s="84"/>
      <c r="V661" s="84"/>
      <c r="W661" s="84"/>
      <c r="X661" s="84"/>
      <c r="Y661" s="84"/>
      <c r="Z661" s="84"/>
    </row>
    <row r="662" spans="1:26" ht="13.5" customHeight="1" x14ac:dyDescent="0.3">
      <c r="A662" s="84"/>
      <c r="B662" s="84"/>
      <c r="C662" s="84"/>
      <c r="D662" s="84"/>
      <c r="E662" s="84"/>
      <c r="F662" s="84"/>
      <c r="G662" s="84"/>
      <c r="H662" s="84"/>
      <c r="I662" s="84"/>
      <c r="J662" s="84"/>
      <c r="K662" s="84"/>
      <c r="L662" s="84"/>
      <c r="M662" s="84"/>
      <c r="N662" s="84"/>
      <c r="O662" s="84"/>
      <c r="P662" s="84"/>
      <c r="Q662" s="84"/>
      <c r="R662" s="84"/>
      <c r="S662" s="84"/>
      <c r="T662" s="84"/>
      <c r="U662" s="84"/>
      <c r="V662" s="84"/>
      <c r="W662" s="84"/>
      <c r="X662" s="84"/>
      <c r="Y662" s="84"/>
      <c r="Z662" s="84"/>
    </row>
    <row r="663" spans="1:26" ht="13.5" customHeight="1" x14ac:dyDescent="0.3">
      <c r="A663" s="84"/>
      <c r="B663" s="84"/>
      <c r="C663" s="84"/>
      <c r="D663" s="84"/>
      <c r="E663" s="84"/>
      <c r="F663" s="84"/>
      <c r="G663" s="84"/>
      <c r="H663" s="84"/>
      <c r="I663" s="84"/>
      <c r="J663" s="84"/>
      <c r="K663" s="84"/>
      <c r="L663" s="84"/>
      <c r="M663" s="84"/>
      <c r="N663" s="84"/>
      <c r="O663" s="84"/>
      <c r="P663" s="84"/>
      <c r="Q663" s="84"/>
      <c r="R663" s="84"/>
      <c r="S663" s="84"/>
      <c r="T663" s="84"/>
      <c r="U663" s="84"/>
      <c r="V663" s="84"/>
      <c r="W663" s="84"/>
      <c r="X663" s="84"/>
      <c r="Y663" s="84"/>
      <c r="Z663" s="84"/>
    </row>
    <row r="664" spans="1:26" ht="13.5" customHeight="1" x14ac:dyDescent="0.3">
      <c r="A664" s="84"/>
      <c r="B664" s="84"/>
      <c r="C664" s="84"/>
      <c r="D664" s="84"/>
      <c r="E664" s="84"/>
      <c r="F664" s="84"/>
      <c r="G664" s="84"/>
      <c r="H664" s="84"/>
      <c r="I664" s="84"/>
      <c r="J664" s="84"/>
      <c r="K664" s="84"/>
      <c r="L664" s="84"/>
      <c r="M664" s="84"/>
      <c r="N664" s="84"/>
      <c r="O664" s="84"/>
      <c r="P664" s="84"/>
      <c r="Q664" s="84"/>
      <c r="R664" s="84"/>
      <c r="S664" s="84"/>
      <c r="T664" s="84"/>
      <c r="U664" s="84"/>
      <c r="V664" s="84"/>
      <c r="W664" s="84"/>
      <c r="X664" s="84"/>
      <c r="Y664" s="84"/>
      <c r="Z664" s="84"/>
    </row>
    <row r="665" spans="1:26" ht="13.5" customHeight="1" x14ac:dyDescent="0.3">
      <c r="A665" s="84"/>
      <c r="B665" s="84"/>
      <c r="C665" s="84"/>
      <c r="D665" s="84"/>
      <c r="E665" s="84"/>
      <c r="F665" s="84"/>
      <c r="G665" s="84"/>
      <c r="H665" s="84"/>
      <c r="I665" s="84"/>
      <c r="J665" s="84"/>
      <c r="K665" s="84"/>
      <c r="L665" s="84"/>
      <c r="M665" s="84"/>
      <c r="N665" s="84"/>
      <c r="O665" s="84"/>
      <c r="P665" s="84"/>
      <c r="Q665" s="84"/>
      <c r="R665" s="84"/>
      <c r="S665" s="84"/>
      <c r="T665" s="84"/>
      <c r="U665" s="84"/>
      <c r="V665" s="84"/>
      <c r="W665" s="84"/>
      <c r="X665" s="84"/>
      <c r="Y665" s="84"/>
      <c r="Z665" s="84"/>
    </row>
    <row r="666" spans="1:26" ht="13.5" customHeight="1" x14ac:dyDescent="0.3">
      <c r="A666" s="84"/>
      <c r="B666" s="84"/>
      <c r="C666" s="84"/>
      <c r="D666" s="84"/>
      <c r="E666" s="84"/>
      <c r="F666" s="84"/>
      <c r="G666" s="84"/>
      <c r="H666" s="84"/>
      <c r="I666" s="84"/>
      <c r="J666" s="84"/>
      <c r="K666" s="84"/>
      <c r="L666" s="84"/>
      <c r="M666" s="84"/>
      <c r="N666" s="84"/>
      <c r="O666" s="84"/>
      <c r="P666" s="84"/>
      <c r="Q666" s="84"/>
      <c r="R666" s="84"/>
      <c r="S666" s="84"/>
      <c r="T666" s="84"/>
      <c r="U666" s="84"/>
      <c r="V666" s="84"/>
      <c r="W666" s="84"/>
      <c r="X666" s="84"/>
      <c r="Y666" s="84"/>
      <c r="Z666" s="84"/>
    </row>
    <row r="667" spans="1:26" ht="13.5" customHeight="1" x14ac:dyDescent="0.3">
      <c r="A667" s="84"/>
      <c r="B667" s="84"/>
      <c r="C667" s="84"/>
      <c r="D667" s="84"/>
      <c r="E667" s="84"/>
      <c r="F667" s="84"/>
      <c r="G667" s="84"/>
      <c r="H667" s="84"/>
      <c r="I667" s="84"/>
      <c r="J667" s="84"/>
      <c r="K667" s="84"/>
      <c r="L667" s="84"/>
      <c r="M667" s="84"/>
      <c r="N667" s="84"/>
      <c r="O667" s="84"/>
      <c r="P667" s="84"/>
      <c r="Q667" s="84"/>
      <c r="R667" s="84"/>
      <c r="S667" s="84"/>
      <c r="T667" s="84"/>
      <c r="U667" s="84"/>
      <c r="V667" s="84"/>
      <c r="W667" s="84"/>
      <c r="X667" s="84"/>
      <c r="Y667" s="84"/>
      <c r="Z667" s="84"/>
    </row>
    <row r="668" spans="1:26" ht="13.5" customHeight="1" x14ac:dyDescent="0.3">
      <c r="A668" s="84"/>
      <c r="B668" s="84"/>
      <c r="C668" s="84"/>
      <c r="D668" s="84"/>
      <c r="E668" s="84"/>
      <c r="F668" s="84"/>
      <c r="G668" s="84"/>
      <c r="H668" s="84"/>
      <c r="I668" s="84"/>
      <c r="J668" s="84"/>
      <c r="K668" s="84"/>
      <c r="L668" s="84"/>
      <c r="M668" s="84"/>
      <c r="N668" s="84"/>
      <c r="O668" s="84"/>
      <c r="P668" s="84"/>
      <c r="Q668" s="84"/>
      <c r="R668" s="84"/>
      <c r="S668" s="84"/>
      <c r="T668" s="84"/>
      <c r="U668" s="84"/>
      <c r="V668" s="84"/>
      <c r="W668" s="84"/>
      <c r="X668" s="84"/>
      <c r="Y668" s="84"/>
      <c r="Z668" s="84"/>
    </row>
    <row r="669" spans="1:26" ht="13.5" customHeight="1" x14ac:dyDescent="0.3">
      <c r="A669" s="84"/>
      <c r="B669" s="84"/>
      <c r="C669" s="84"/>
      <c r="D669" s="84"/>
      <c r="E669" s="84"/>
      <c r="F669" s="84"/>
      <c r="G669" s="84"/>
      <c r="H669" s="84"/>
      <c r="I669" s="84"/>
      <c r="J669" s="84"/>
      <c r="K669" s="84"/>
      <c r="L669" s="84"/>
      <c r="M669" s="84"/>
      <c r="N669" s="84"/>
      <c r="O669" s="84"/>
      <c r="P669" s="84"/>
      <c r="Q669" s="84"/>
      <c r="R669" s="84"/>
      <c r="S669" s="84"/>
      <c r="T669" s="84"/>
      <c r="U669" s="84"/>
      <c r="V669" s="84"/>
      <c r="W669" s="84"/>
      <c r="X669" s="84"/>
      <c r="Y669" s="84"/>
      <c r="Z669" s="84"/>
    </row>
    <row r="670" spans="1:26" ht="13.5" customHeight="1" x14ac:dyDescent="0.3">
      <c r="A670" s="84"/>
      <c r="B670" s="84"/>
      <c r="C670" s="84"/>
      <c r="D670" s="84"/>
      <c r="E670" s="84"/>
      <c r="F670" s="84"/>
      <c r="G670" s="84"/>
      <c r="H670" s="84"/>
      <c r="I670" s="84"/>
      <c r="J670" s="84"/>
      <c r="K670" s="84"/>
      <c r="L670" s="84"/>
      <c r="M670" s="84"/>
      <c r="N670" s="84"/>
      <c r="O670" s="84"/>
      <c r="P670" s="84"/>
      <c r="Q670" s="84"/>
      <c r="R670" s="84"/>
      <c r="S670" s="84"/>
      <c r="T670" s="84"/>
      <c r="U670" s="84"/>
      <c r="V670" s="84"/>
      <c r="W670" s="84"/>
      <c r="X670" s="84"/>
      <c r="Y670" s="84"/>
      <c r="Z670" s="84"/>
    </row>
    <row r="671" spans="1:26" ht="13.5" customHeight="1" x14ac:dyDescent="0.3">
      <c r="A671" s="84"/>
      <c r="B671" s="84"/>
      <c r="C671" s="84"/>
      <c r="D671" s="84"/>
      <c r="E671" s="84"/>
      <c r="F671" s="84"/>
      <c r="G671" s="84"/>
      <c r="H671" s="84"/>
      <c r="I671" s="84"/>
      <c r="J671" s="84"/>
      <c r="K671" s="84"/>
      <c r="L671" s="84"/>
      <c r="M671" s="84"/>
      <c r="N671" s="84"/>
      <c r="O671" s="84"/>
      <c r="P671" s="84"/>
      <c r="Q671" s="84"/>
      <c r="R671" s="84"/>
      <c r="S671" s="84"/>
      <c r="T671" s="84"/>
      <c r="U671" s="84"/>
      <c r="V671" s="84"/>
      <c r="W671" s="84"/>
      <c r="X671" s="84"/>
      <c r="Y671" s="84"/>
      <c r="Z671" s="84"/>
    </row>
    <row r="672" spans="1:26" ht="13.5" customHeight="1" x14ac:dyDescent="0.3">
      <c r="A672" s="84"/>
      <c r="B672" s="84"/>
      <c r="C672" s="84"/>
      <c r="D672" s="84"/>
      <c r="E672" s="84"/>
      <c r="F672" s="84"/>
      <c r="G672" s="84"/>
      <c r="H672" s="84"/>
      <c r="I672" s="84"/>
      <c r="J672" s="84"/>
      <c r="K672" s="84"/>
      <c r="L672" s="84"/>
      <c r="M672" s="84"/>
      <c r="N672" s="84"/>
      <c r="O672" s="84"/>
      <c r="P672" s="84"/>
      <c r="Q672" s="84"/>
      <c r="R672" s="84"/>
      <c r="S672" s="84"/>
      <c r="T672" s="84"/>
      <c r="U672" s="84"/>
      <c r="V672" s="84"/>
      <c r="W672" s="84"/>
      <c r="X672" s="84"/>
      <c r="Y672" s="84"/>
      <c r="Z672" s="84"/>
    </row>
    <row r="673" spans="1:26" ht="13.5" customHeight="1" x14ac:dyDescent="0.3">
      <c r="A673" s="84"/>
      <c r="B673" s="84"/>
      <c r="C673" s="84"/>
      <c r="D673" s="84"/>
      <c r="E673" s="84"/>
      <c r="F673" s="84"/>
      <c r="G673" s="84"/>
      <c r="H673" s="84"/>
      <c r="I673" s="84"/>
      <c r="J673" s="84"/>
      <c r="K673" s="84"/>
      <c r="L673" s="84"/>
      <c r="M673" s="84"/>
      <c r="N673" s="84"/>
      <c r="O673" s="84"/>
      <c r="P673" s="84"/>
      <c r="Q673" s="84"/>
      <c r="R673" s="84"/>
      <c r="S673" s="84"/>
      <c r="T673" s="84"/>
      <c r="U673" s="84"/>
      <c r="V673" s="84"/>
      <c r="W673" s="84"/>
      <c r="X673" s="84"/>
      <c r="Y673" s="84"/>
      <c r="Z673" s="84"/>
    </row>
    <row r="674" spans="1:26" ht="13.5" customHeight="1" x14ac:dyDescent="0.3">
      <c r="A674" s="84"/>
      <c r="B674" s="84"/>
      <c r="C674" s="84"/>
      <c r="D674" s="84"/>
      <c r="E674" s="84"/>
      <c r="F674" s="84"/>
      <c r="G674" s="84"/>
      <c r="H674" s="84"/>
      <c r="I674" s="84"/>
      <c r="J674" s="84"/>
      <c r="K674" s="84"/>
      <c r="L674" s="84"/>
      <c r="M674" s="84"/>
      <c r="N674" s="84"/>
      <c r="O674" s="84"/>
      <c r="P674" s="84"/>
      <c r="Q674" s="84"/>
      <c r="R674" s="84"/>
      <c r="S674" s="84"/>
      <c r="T674" s="84"/>
      <c r="U674" s="84"/>
      <c r="V674" s="84"/>
      <c r="W674" s="84"/>
      <c r="X674" s="84"/>
      <c r="Y674" s="84"/>
      <c r="Z674" s="84"/>
    </row>
    <row r="675" spans="1:26" ht="13.5" customHeight="1" x14ac:dyDescent="0.3">
      <c r="A675" s="84"/>
      <c r="B675" s="84"/>
      <c r="C675" s="84"/>
      <c r="D675" s="84"/>
      <c r="E675" s="84"/>
      <c r="F675" s="84"/>
      <c r="G675" s="84"/>
      <c r="H675" s="84"/>
      <c r="I675" s="84"/>
      <c r="J675" s="84"/>
      <c r="K675" s="84"/>
      <c r="L675" s="84"/>
      <c r="M675" s="84"/>
      <c r="N675" s="84"/>
      <c r="O675" s="84"/>
      <c r="P675" s="84"/>
      <c r="Q675" s="84"/>
      <c r="R675" s="84"/>
      <c r="S675" s="84"/>
      <c r="T675" s="84"/>
      <c r="U675" s="84"/>
      <c r="V675" s="84"/>
      <c r="W675" s="84"/>
      <c r="X675" s="84"/>
      <c r="Y675" s="84"/>
      <c r="Z675" s="84"/>
    </row>
    <row r="676" spans="1:26" ht="13.5" customHeight="1" x14ac:dyDescent="0.3">
      <c r="A676" s="84"/>
      <c r="B676" s="84"/>
      <c r="C676" s="84"/>
      <c r="D676" s="84"/>
      <c r="E676" s="84"/>
      <c r="F676" s="84"/>
      <c r="G676" s="84"/>
      <c r="H676" s="84"/>
      <c r="I676" s="84"/>
      <c r="J676" s="84"/>
      <c r="K676" s="84"/>
      <c r="L676" s="84"/>
      <c r="M676" s="84"/>
      <c r="N676" s="84"/>
      <c r="O676" s="84"/>
      <c r="P676" s="84"/>
      <c r="Q676" s="84"/>
      <c r="R676" s="84"/>
      <c r="S676" s="84"/>
      <c r="T676" s="84"/>
      <c r="U676" s="84"/>
      <c r="V676" s="84"/>
      <c r="W676" s="84"/>
      <c r="X676" s="84"/>
      <c r="Y676" s="84"/>
      <c r="Z676" s="84"/>
    </row>
    <row r="677" spans="1:26" ht="13.5" customHeight="1" x14ac:dyDescent="0.3">
      <c r="A677" s="84"/>
      <c r="B677" s="84"/>
      <c r="C677" s="84"/>
      <c r="D677" s="84"/>
      <c r="E677" s="84"/>
      <c r="F677" s="84"/>
      <c r="G677" s="84"/>
      <c r="H677" s="84"/>
      <c r="I677" s="84"/>
      <c r="J677" s="84"/>
      <c r="K677" s="84"/>
      <c r="L677" s="84"/>
      <c r="M677" s="84"/>
      <c r="N677" s="84"/>
      <c r="O677" s="84"/>
      <c r="P677" s="84"/>
      <c r="Q677" s="84"/>
      <c r="R677" s="84"/>
      <c r="S677" s="84"/>
      <c r="T677" s="84"/>
      <c r="U677" s="84"/>
      <c r="V677" s="84"/>
      <c r="W677" s="84"/>
      <c r="X677" s="84"/>
      <c r="Y677" s="84"/>
      <c r="Z677" s="84"/>
    </row>
    <row r="678" spans="1:26" ht="13.5" customHeight="1" x14ac:dyDescent="0.3">
      <c r="A678" s="84"/>
      <c r="B678" s="84"/>
      <c r="C678" s="84"/>
      <c r="D678" s="84"/>
      <c r="E678" s="84"/>
      <c r="F678" s="84"/>
      <c r="G678" s="84"/>
      <c r="H678" s="84"/>
      <c r="I678" s="84"/>
      <c r="J678" s="84"/>
      <c r="K678" s="84"/>
      <c r="L678" s="84"/>
      <c r="M678" s="84"/>
      <c r="N678" s="84"/>
      <c r="O678" s="84"/>
      <c r="P678" s="84"/>
      <c r="Q678" s="84"/>
      <c r="R678" s="84"/>
      <c r="S678" s="84"/>
      <c r="T678" s="84"/>
      <c r="U678" s="84"/>
      <c r="V678" s="84"/>
      <c r="W678" s="84"/>
      <c r="X678" s="84"/>
      <c r="Y678" s="84"/>
      <c r="Z678" s="84"/>
    </row>
    <row r="679" spans="1:26" ht="13.5" customHeight="1" x14ac:dyDescent="0.3">
      <c r="A679" s="84"/>
      <c r="B679" s="84"/>
      <c r="C679" s="84"/>
      <c r="D679" s="84"/>
      <c r="E679" s="84"/>
      <c r="F679" s="84"/>
      <c r="G679" s="84"/>
      <c r="H679" s="84"/>
      <c r="I679" s="84"/>
      <c r="J679" s="84"/>
      <c r="K679" s="84"/>
      <c r="L679" s="84"/>
      <c r="M679" s="84"/>
      <c r="N679" s="84"/>
      <c r="O679" s="84"/>
      <c r="P679" s="84"/>
      <c r="Q679" s="84"/>
      <c r="R679" s="84"/>
      <c r="S679" s="84"/>
      <c r="T679" s="84"/>
      <c r="U679" s="84"/>
      <c r="V679" s="84"/>
      <c r="W679" s="84"/>
      <c r="X679" s="84"/>
      <c r="Y679" s="84"/>
      <c r="Z679" s="84"/>
    </row>
    <row r="680" spans="1:26" ht="13.5" customHeight="1" x14ac:dyDescent="0.3">
      <c r="A680" s="84"/>
      <c r="B680" s="84"/>
      <c r="C680" s="84"/>
      <c r="D680" s="84"/>
      <c r="E680" s="84"/>
      <c r="F680" s="84"/>
      <c r="G680" s="84"/>
      <c r="H680" s="84"/>
      <c r="I680" s="84"/>
      <c r="J680" s="84"/>
      <c r="K680" s="84"/>
      <c r="L680" s="84"/>
      <c r="M680" s="84"/>
      <c r="N680" s="84"/>
      <c r="O680" s="84"/>
      <c r="P680" s="84"/>
      <c r="Q680" s="84"/>
      <c r="R680" s="84"/>
      <c r="S680" s="84"/>
      <c r="T680" s="84"/>
      <c r="U680" s="84"/>
      <c r="V680" s="84"/>
      <c r="W680" s="84"/>
      <c r="X680" s="84"/>
      <c r="Y680" s="84"/>
      <c r="Z680" s="84"/>
    </row>
    <row r="681" spans="1:26" ht="13.5" customHeight="1" x14ac:dyDescent="0.3">
      <c r="A681" s="84"/>
      <c r="B681" s="84"/>
      <c r="C681" s="84"/>
      <c r="D681" s="84"/>
      <c r="E681" s="84"/>
      <c r="F681" s="84"/>
      <c r="G681" s="84"/>
      <c r="H681" s="84"/>
      <c r="I681" s="84"/>
      <c r="J681" s="84"/>
      <c r="K681" s="84"/>
      <c r="L681" s="84"/>
      <c r="M681" s="84"/>
      <c r="N681" s="84"/>
      <c r="O681" s="84"/>
      <c r="P681" s="84"/>
      <c r="Q681" s="84"/>
      <c r="R681" s="84"/>
      <c r="S681" s="84"/>
      <c r="T681" s="84"/>
      <c r="U681" s="84"/>
      <c r="V681" s="84"/>
      <c r="W681" s="84"/>
      <c r="X681" s="84"/>
      <c r="Y681" s="84"/>
      <c r="Z681" s="84"/>
    </row>
    <row r="682" spans="1:26" ht="13.5" customHeight="1" x14ac:dyDescent="0.3">
      <c r="A682" s="84"/>
      <c r="B682" s="84"/>
      <c r="C682" s="84"/>
      <c r="D682" s="84"/>
      <c r="E682" s="84"/>
      <c r="F682" s="84"/>
      <c r="G682" s="84"/>
      <c r="H682" s="84"/>
      <c r="I682" s="84"/>
      <c r="J682" s="84"/>
      <c r="K682" s="84"/>
      <c r="L682" s="84"/>
      <c r="M682" s="84"/>
      <c r="N682" s="84"/>
      <c r="O682" s="84"/>
      <c r="P682" s="84"/>
      <c r="Q682" s="84"/>
      <c r="R682" s="84"/>
      <c r="S682" s="84"/>
      <c r="T682" s="84"/>
      <c r="U682" s="84"/>
      <c r="V682" s="84"/>
      <c r="W682" s="84"/>
      <c r="X682" s="84"/>
      <c r="Y682" s="84"/>
      <c r="Z682" s="84"/>
    </row>
    <row r="683" spans="1:26" ht="13.5" customHeight="1" x14ac:dyDescent="0.3">
      <c r="A683" s="84"/>
      <c r="B683" s="84"/>
      <c r="C683" s="84"/>
      <c r="D683" s="84"/>
      <c r="E683" s="84"/>
      <c r="F683" s="84"/>
      <c r="G683" s="84"/>
      <c r="H683" s="84"/>
      <c r="I683" s="84"/>
      <c r="J683" s="84"/>
      <c r="K683" s="84"/>
      <c r="L683" s="84"/>
      <c r="M683" s="84"/>
      <c r="N683" s="84"/>
      <c r="O683" s="84"/>
      <c r="P683" s="84"/>
      <c r="Q683" s="84"/>
      <c r="R683" s="84"/>
      <c r="S683" s="84"/>
      <c r="T683" s="84"/>
      <c r="U683" s="84"/>
      <c r="V683" s="84"/>
      <c r="W683" s="84"/>
      <c r="X683" s="84"/>
      <c r="Y683" s="84"/>
      <c r="Z683" s="84"/>
    </row>
    <row r="684" spans="1:26" ht="13.5" customHeight="1" x14ac:dyDescent="0.3">
      <c r="A684" s="84"/>
      <c r="B684" s="84"/>
      <c r="C684" s="84"/>
      <c r="D684" s="84"/>
      <c r="E684" s="84"/>
      <c r="F684" s="84"/>
      <c r="G684" s="84"/>
      <c r="H684" s="84"/>
      <c r="I684" s="84"/>
      <c r="J684" s="84"/>
      <c r="K684" s="84"/>
      <c r="L684" s="84"/>
      <c r="M684" s="84"/>
      <c r="N684" s="84"/>
      <c r="O684" s="84"/>
      <c r="P684" s="84"/>
      <c r="Q684" s="84"/>
      <c r="R684" s="84"/>
      <c r="S684" s="84"/>
      <c r="T684" s="84"/>
      <c r="U684" s="84"/>
      <c r="V684" s="84"/>
      <c r="W684" s="84"/>
      <c r="X684" s="84"/>
      <c r="Y684" s="84"/>
      <c r="Z684" s="84"/>
    </row>
    <row r="685" spans="1:26" ht="13.5" customHeight="1" x14ac:dyDescent="0.3">
      <c r="A685" s="84"/>
      <c r="B685" s="84"/>
      <c r="C685" s="84"/>
      <c r="D685" s="84"/>
      <c r="E685" s="84"/>
      <c r="F685" s="84"/>
      <c r="G685" s="84"/>
      <c r="H685" s="84"/>
      <c r="I685" s="84"/>
      <c r="J685" s="84"/>
      <c r="K685" s="84"/>
      <c r="L685" s="84"/>
      <c r="M685" s="84"/>
      <c r="N685" s="84"/>
      <c r="O685" s="84"/>
      <c r="P685" s="84"/>
      <c r="Q685" s="84"/>
      <c r="R685" s="84"/>
      <c r="S685" s="84"/>
      <c r="T685" s="84"/>
      <c r="U685" s="84"/>
      <c r="V685" s="84"/>
      <c r="W685" s="84"/>
      <c r="X685" s="84"/>
      <c r="Y685" s="84"/>
      <c r="Z685" s="84"/>
    </row>
    <row r="686" spans="1:26" ht="13.5" customHeight="1" x14ac:dyDescent="0.3">
      <c r="A686" s="84"/>
      <c r="B686" s="84"/>
      <c r="C686" s="84"/>
      <c r="D686" s="84"/>
      <c r="E686" s="84"/>
      <c r="F686" s="84"/>
      <c r="G686" s="84"/>
      <c r="H686" s="84"/>
      <c r="I686" s="84"/>
      <c r="J686" s="84"/>
      <c r="K686" s="84"/>
      <c r="L686" s="84"/>
      <c r="M686" s="84"/>
      <c r="N686" s="84"/>
      <c r="O686" s="84"/>
      <c r="P686" s="84"/>
      <c r="Q686" s="84"/>
      <c r="R686" s="84"/>
      <c r="S686" s="84"/>
      <c r="T686" s="84"/>
      <c r="U686" s="84"/>
      <c r="V686" s="84"/>
      <c r="W686" s="84"/>
      <c r="X686" s="84"/>
      <c r="Y686" s="84"/>
      <c r="Z686" s="84"/>
    </row>
    <row r="687" spans="1:26" ht="13.5" customHeight="1" x14ac:dyDescent="0.3">
      <c r="A687" s="84"/>
      <c r="B687" s="84"/>
      <c r="C687" s="84"/>
      <c r="D687" s="84"/>
      <c r="E687" s="84"/>
      <c r="F687" s="84"/>
      <c r="G687" s="84"/>
      <c r="H687" s="84"/>
      <c r="I687" s="84"/>
      <c r="J687" s="84"/>
      <c r="K687" s="84"/>
      <c r="L687" s="84"/>
      <c r="M687" s="84"/>
      <c r="N687" s="84"/>
      <c r="O687" s="84"/>
      <c r="P687" s="84"/>
      <c r="Q687" s="84"/>
      <c r="R687" s="84"/>
      <c r="S687" s="84"/>
      <c r="T687" s="84"/>
      <c r="U687" s="84"/>
      <c r="V687" s="84"/>
      <c r="W687" s="84"/>
      <c r="X687" s="84"/>
      <c r="Y687" s="84"/>
      <c r="Z687" s="84"/>
    </row>
    <row r="688" spans="1:26" ht="13.5" customHeight="1" x14ac:dyDescent="0.3">
      <c r="A688" s="84"/>
      <c r="B688" s="84"/>
      <c r="C688" s="84"/>
      <c r="D688" s="84"/>
      <c r="E688" s="84"/>
      <c r="F688" s="84"/>
      <c r="G688" s="84"/>
      <c r="H688" s="84"/>
      <c r="I688" s="84"/>
      <c r="J688" s="84"/>
      <c r="K688" s="84"/>
      <c r="L688" s="84"/>
      <c r="M688" s="84"/>
      <c r="N688" s="84"/>
      <c r="O688" s="84"/>
      <c r="P688" s="84"/>
      <c r="Q688" s="84"/>
      <c r="R688" s="84"/>
      <c r="S688" s="84"/>
      <c r="T688" s="84"/>
      <c r="U688" s="84"/>
      <c r="V688" s="84"/>
      <c r="W688" s="84"/>
      <c r="X688" s="84"/>
      <c r="Y688" s="84"/>
      <c r="Z688" s="84"/>
    </row>
    <row r="689" spans="1:26" ht="13.5" customHeight="1" x14ac:dyDescent="0.3">
      <c r="A689" s="84"/>
      <c r="B689" s="84"/>
      <c r="C689" s="84"/>
      <c r="D689" s="84"/>
      <c r="E689" s="84"/>
      <c r="F689" s="84"/>
      <c r="G689" s="84"/>
      <c r="H689" s="84"/>
      <c r="I689" s="84"/>
      <c r="J689" s="84"/>
      <c r="K689" s="84"/>
      <c r="L689" s="84"/>
      <c r="M689" s="84"/>
      <c r="N689" s="84"/>
      <c r="O689" s="84"/>
      <c r="P689" s="84"/>
      <c r="Q689" s="84"/>
      <c r="R689" s="84"/>
      <c r="S689" s="84"/>
      <c r="T689" s="84"/>
      <c r="U689" s="84"/>
      <c r="V689" s="84"/>
      <c r="W689" s="84"/>
      <c r="X689" s="84"/>
      <c r="Y689" s="84"/>
      <c r="Z689" s="84"/>
    </row>
    <row r="690" spans="1:26" ht="13.5" customHeight="1" x14ac:dyDescent="0.3">
      <c r="A690" s="84"/>
      <c r="B690" s="84"/>
      <c r="C690" s="84"/>
      <c r="D690" s="84"/>
      <c r="E690" s="84"/>
      <c r="F690" s="84"/>
      <c r="G690" s="84"/>
      <c r="H690" s="84"/>
      <c r="I690" s="84"/>
      <c r="J690" s="84"/>
      <c r="K690" s="84"/>
      <c r="L690" s="84"/>
      <c r="M690" s="84"/>
      <c r="N690" s="84"/>
      <c r="O690" s="84"/>
      <c r="P690" s="84"/>
      <c r="Q690" s="84"/>
      <c r="R690" s="84"/>
      <c r="S690" s="84"/>
      <c r="T690" s="84"/>
      <c r="U690" s="84"/>
      <c r="V690" s="84"/>
      <c r="W690" s="84"/>
      <c r="X690" s="84"/>
      <c r="Y690" s="84"/>
      <c r="Z690" s="84"/>
    </row>
    <row r="691" spans="1:26" ht="13.5" customHeight="1" x14ac:dyDescent="0.3">
      <c r="A691" s="84"/>
      <c r="B691" s="84"/>
      <c r="C691" s="84"/>
      <c r="D691" s="84"/>
      <c r="E691" s="84"/>
      <c r="F691" s="84"/>
      <c r="G691" s="84"/>
      <c r="H691" s="84"/>
      <c r="I691" s="84"/>
      <c r="J691" s="84"/>
      <c r="K691" s="84"/>
      <c r="L691" s="84"/>
      <c r="M691" s="84"/>
      <c r="N691" s="84"/>
      <c r="O691" s="84"/>
      <c r="P691" s="84"/>
      <c r="Q691" s="84"/>
      <c r="R691" s="84"/>
      <c r="S691" s="84"/>
      <c r="T691" s="84"/>
      <c r="U691" s="84"/>
      <c r="V691" s="84"/>
      <c r="W691" s="84"/>
      <c r="X691" s="84"/>
      <c r="Y691" s="84"/>
      <c r="Z691" s="84"/>
    </row>
    <row r="692" spans="1:26" ht="13.5" customHeight="1" x14ac:dyDescent="0.3">
      <c r="A692" s="84"/>
      <c r="B692" s="84"/>
      <c r="C692" s="84"/>
      <c r="D692" s="84"/>
      <c r="E692" s="84"/>
      <c r="F692" s="84"/>
      <c r="G692" s="84"/>
      <c r="H692" s="84"/>
      <c r="I692" s="84"/>
      <c r="J692" s="84"/>
      <c r="K692" s="84"/>
      <c r="L692" s="84"/>
      <c r="M692" s="84"/>
      <c r="N692" s="84"/>
      <c r="O692" s="84"/>
      <c r="P692" s="84"/>
      <c r="Q692" s="84"/>
      <c r="R692" s="84"/>
      <c r="S692" s="84"/>
      <c r="T692" s="84"/>
      <c r="U692" s="84"/>
      <c r="V692" s="84"/>
      <c r="W692" s="84"/>
      <c r="X692" s="84"/>
      <c r="Y692" s="84"/>
      <c r="Z692" s="84"/>
    </row>
    <row r="693" spans="1:26" ht="13.5" customHeight="1" x14ac:dyDescent="0.3">
      <c r="A693" s="84"/>
      <c r="B693" s="84"/>
      <c r="C693" s="84"/>
      <c r="D693" s="84"/>
      <c r="E693" s="84"/>
      <c r="F693" s="84"/>
      <c r="G693" s="84"/>
      <c r="H693" s="84"/>
      <c r="I693" s="84"/>
      <c r="J693" s="84"/>
      <c r="K693" s="84"/>
      <c r="L693" s="84"/>
      <c r="M693" s="84"/>
      <c r="N693" s="84"/>
      <c r="O693" s="84"/>
      <c r="P693" s="84"/>
      <c r="Q693" s="84"/>
      <c r="R693" s="84"/>
      <c r="S693" s="84"/>
      <c r="T693" s="84"/>
      <c r="U693" s="84"/>
      <c r="V693" s="84"/>
      <c r="W693" s="84"/>
      <c r="X693" s="84"/>
      <c r="Y693" s="84"/>
      <c r="Z693" s="84"/>
    </row>
    <row r="694" spans="1:26" ht="13.5" customHeight="1" x14ac:dyDescent="0.3">
      <c r="A694" s="84"/>
      <c r="B694" s="84"/>
      <c r="C694" s="84"/>
      <c r="D694" s="84"/>
      <c r="E694" s="84"/>
      <c r="F694" s="84"/>
      <c r="G694" s="84"/>
      <c r="H694" s="84"/>
      <c r="I694" s="84"/>
      <c r="J694" s="84"/>
      <c r="K694" s="84"/>
      <c r="L694" s="84"/>
      <c r="M694" s="84"/>
      <c r="N694" s="84"/>
      <c r="O694" s="84"/>
      <c r="P694" s="84"/>
      <c r="Q694" s="84"/>
      <c r="R694" s="84"/>
      <c r="S694" s="84"/>
      <c r="T694" s="84"/>
      <c r="U694" s="84"/>
      <c r="V694" s="84"/>
      <c r="W694" s="84"/>
      <c r="X694" s="84"/>
      <c r="Y694" s="84"/>
      <c r="Z694" s="84"/>
    </row>
    <row r="695" spans="1:26" ht="13.5" customHeight="1" x14ac:dyDescent="0.3">
      <c r="A695" s="84"/>
      <c r="B695" s="84"/>
      <c r="C695" s="84"/>
      <c r="D695" s="84"/>
      <c r="E695" s="84"/>
      <c r="F695" s="84"/>
      <c r="G695" s="84"/>
      <c r="H695" s="84"/>
      <c r="I695" s="84"/>
      <c r="J695" s="84"/>
      <c r="K695" s="84"/>
      <c r="L695" s="84"/>
      <c r="M695" s="84"/>
      <c r="N695" s="84"/>
      <c r="O695" s="84"/>
      <c r="P695" s="84"/>
      <c r="Q695" s="84"/>
      <c r="R695" s="84"/>
      <c r="S695" s="84"/>
      <c r="T695" s="84"/>
      <c r="U695" s="84"/>
      <c r="V695" s="84"/>
      <c r="W695" s="84"/>
      <c r="X695" s="84"/>
      <c r="Y695" s="84"/>
      <c r="Z695" s="84"/>
    </row>
    <row r="696" spans="1:26" ht="13.5" customHeight="1" x14ac:dyDescent="0.3">
      <c r="A696" s="84"/>
      <c r="B696" s="84"/>
      <c r="C696" s="84"/>
      <c r="D696" s="84"/>
      <c r="E696" s="84"/>
      <c r="F696" s="84"/>
      <c r="G696" s="84"/>
      <c r="H696" s="84"/>
      <c r="I696" s="84"/>
      <c r="J696" s="84"/>
      <c r="K696" s="84"/>
      <c r="L696" s="84"/>
      <c r="M696" s="84"/>
      <c r="N696" s="84"/>
      <c r="O696" s="84"/>
      <c r="P696" s="84"/>
      <c r="Q696" s="84"/>
      <c r="R696" s="84"/>
      <c r="S696" s="84"/>
      <c r="T696" s="84"/>
      <c r="U696" s="84"/>
      <c r="V696" s="84"/>
      <c r="W696" s="84"/>
      <c r="X696" s="84"/>
      <c r="Y696" s="84"/>
      <c r="Z696" s="84"/>
    </row>
    <row r="697" spans="1:26" ht="13.5" customHeight="1" x14ac:dyDescent="0.3">
      <c r="A697" s="84"/>
      <c r="B697" s="84"/>
      <c r="C697" s="84"/>
      <c r="D697" s="84"/>
      <c r="E697" s="84"/>
      <c r="F697" s="84"/>
      <c r="G697" s="84"/>
      <c r="H697" s="84"/>
      <c r="I697" s="84"/>
      <c r="J697" s="84"/>
      <c r="K697" s="84"/>
      <c r="L697" s="84"/>
      <c r="M697" s="84"/>
      <c r="N697" s="84"/>
      <c r="O697" s="84"/>
      <c r="P697" s="84"/>
      <c r="Q697" s="84"/>
      <c r="R697" s="84"/>
      <c r="S697" s="84"/>
      <c r="T697" s="84"/>
      <c r="U697" s="84"/>
      <c r="V697" s="84"/>
      <c r="W697" s="84"/>
      <c r="X697" s="84"/>
      <c r="Y697" s="84"/>
      <c r="Z697" s="84"/>
    </row>
    <row r="698" spans="1:26" ht="13.5" customHeight="1" x14ac:dyDescent="0.3">
      <c r="A698" s="84"/>
      <c r="B698" s="84"/>
      <c r="C698" s="84"/>
      <c r="D698" s="84"/>
      <c r="E698" s="84"/>
      <c r="F698" s="84"/>
      <c r="G698" s="84"/>
      <c r="H698" s="84"/>
      <c r="I698" s="84"/>
      <c r="J698" s="84"/>
      <c r="K698" s="84"/>
      <c r="L698" s="84"/>
      <c r="M698" s="84"/>
      <c r="N698" s="84"/>
      <c r="O698" s="84"/>
      <c r="P698" s="84"/>
      <c r="Q698" s="84"/>
      <c r="R698" s="84"/>
      <c r="S698" s="84"/>
      <c r="T698" s="84"/>
      <c r="U698" s="84"/>
      <c r="V698" s="84"/>
      <c r="W698" s="84"/>
      <c r="X698" s="84"/>
      <c r="Y698" s="84"/>
      <c r="Z698" s="84"/>
    </row>
    <row r="699" spans="1:26" ht="13.5" customHeight="1" x14ac:dyDescent="0.3">
      <c r="A699" s="84"/>
      <c r="B699" s="84"/>
      <c r="C699" s="84"/>
      <c r="D699" s="84"/>
      <c r="E699" s="84"/>
      <c r="F699" s="84"/>
      <c r="G699" s="84"/>
      <c r="H699" s="84"/>
      <c r="I699" s="84"/>
      <c r="J699" s="84"/>
      <c r="K699" s="84"/>
      <c r="L699" s="84"/>
      <c r="M699" s="84"/>
      <c r="N699" s="84"/>
      <c r="O699" s="84"/>
      <c r="P699" s="84"/>
      <c r="Q699" s="84"/>
      <c r="R699" s="84"/>
      <c r="S699" s="84"/>
      <c r="T699" s="84"/>
      <c r="U699" s="84"/>
      <c r="V699" s="84"/>
      <c r="W699" s="84"/>
      <c r="X699" s="84"/>
      <c r="Y699" s="84"/>
      <c r="Z699" s="84"/>
    </row>
    <row r="700" spans="1:26" ht="13.5" customHeight="1" x14ac:dyDescent="0.3">
      <c r="A700" s="84"/>
      <c r="B700" s="84"/>
      <c r="C700" s="84"/>
      <c r="D700" s="84"/>
      <c r="E700" s="84"/>
      <c r="F700" s="84"/>
      <c r="G700" s="84"/>
      <c r="H700" s="84"/>
      <c r="I700" s="84"/>
      <c r="J700" s="84"/>
      <c r="K700" s="84"/>
      <c r="L700" s="84"/>
      <c r="M700" s="84"/>
      <c r="N700" s="84"/>
      <c r="O700" s="84"/>
      <c r="P700" s="84"/>
      <c r="Q700" s="84"/>
      <c r="R700" s="84"/>
      <c r="S700" s="84"/>
      <c r="T700" s="84"/>
      <c r="U700" s="84"/>
      <c r="V700" s="84"/>
      <c r="W700" s="84"/>
      <c r="X700" s="84"/>
      <c r="Y700" s="84"/>
      <c r="Z700" s="84"/>
    </row>
    <row r="701" spans="1:26" ht="13.5" customHeight="1" x14ac:dyDescent="0.3">
      <c r="A701" s="84"/>
      <c r="B701" s="84"/>
      <c r="C701" s="84"/>
      <c r="D701" s="84"/>
      <c r="E701" s="84"/>
      <c r="F701" s="84"/>
      <c r="G701" s="84"/>
      <c r="H701" s="84"/>
      <c r="I701" s="84"/>
      <c r="J701" s="84"/>
      <c r="K701" s="84"/>
      <c r="L701" s="84"/>
      <c r="M701" s="84"/>
      <c r="N701" s="84"/>
      <c r="O701" s="84"/>
      <c r="P701" s="84"/>
      <c r="Q701" s="84"/>
      <c r="R701" s="84"/>
      <c r="S701" s="84"/>
      <c r="T701" s="84"/>
      <c r="U701" s="84"/>
      <c r="V701" s="84"/>
      <c r="W701" s="84"/>
      <c r="X701" s="84"/>
      <c r="Y701" s="84"/>
      <c r="Z701" s="84"/>
    </row>
    <row r="702" spans="1:26" ht="13.5" customHeight="1" x14ac:dyDescent="0.3">
      <c r="A702" s="84"/>
      <c r="B702" s="84"/>
      <c r="C702" s="84"/>
      <c r="D702" s="84"/>
      <c r="E702" s="84"/>
      <c r="F702" s="84"/>
      <c r="G702" s="84"/>
      <c r="H702" s="84"/>
      <c r="I702" s="84"/>
      <c r="J702" s="84"/>
      <c r="K702" s="84"/>
      <c r="L702" s="84"/>
      <c r="M702" s="84"/>
      <c r="N702" s="84"/>
      <c r="O702" s="84"/>
      <c r="P702" s="84"/>
      <c r="Q702" s="84"/>
      <c r="R702" s="84"/>
      <c r="S702" s="84"/>
      <c r="T702" s="84"/>
      <c r="U702" s="84"/>
      <c r="V702" s="84"/>
      <c r="W702" s="84"/>
      <c r="X702" s="84"/>
      <c r="Y702" s="84"/>
      <c r="Z702" s="84"/>
    </row>
    <row r="703" spans="1:26" ht="13.5" customHeight="1" x14ac:dyDescent="0.3">
      <c r="A703" s="84"/>
      <c r="B703" s="84"/>
      <c r="C703" s="84"/>
      <c r="D703" s="84"/>
      <c r="E703" s="84"/>
      <c r="F703" s="84"/>
      <c r="G703" s="84"/>
      <c r="H703" s="84"/>
      <c r="I703" s="84"/>
      <c r="J703" s="84"/>
      <c r="K703" s="84"/>
      <c r="L703" s="84"/>
      <c r="M703" s="84"/>
      <c r="N703" s="84"/>
      <c r="O703" s="84"/>
      <c r="P703" s="84"/>
      <c r="Q703" s="84"/>
      <c r="R703" s="84"/>
      <c r="S703" s="84"/>
      <c r="T703" s="84"/>
      <c r="U703" s="84"/>
      <c r="V703" s="84"/>
      <c r="W703" s="84"/>
      <c r="X703" s="84"/>
      <c r="Y703" s="84"/>
      <c r="Z703" s="84"/>
    </row>
    <row r="704" spans="1:26" ht="13.5" customHeight="1" x14ac:dyDescent="0.3">
      <c r="A704" s="84"/>
      <c r="B704" s="84"/>
      <c r="C704" s="84"/>
      <c r="D704" s="84"/>
      <c r="E704" s="84"/>
      <c r="F704" s="84"/>
      <c r="G704" s="84"/>
      <c r="H704" s="84"/>
      <c r="I704" s="84"/>
      <c r="J704" s="84"/>
      <c r="K704" s="84"/>
      <c r="L704" s="84"/>
      <c r="M704" s="84"/>
      <c r="N704" s="84"/>
      <c r="O704" s="84"/>
      <c r="P704" s="84"/>
      <c r="Q704" s="84"/>
      <c r="R704" s="84"/>
      <c r="S704" s="84"/>
      <c r="T704" s="84"/>
      <c r="U704" s="84"/>
      <c r="V704" s="84"/>
      <c r="W704" s="84"/>
      <c r="X704" s="84"/>
      <c r="Y704" s="84"/>
      <c r="Z704" s="84"/>
    </row>
    <row r="705" spans="1:26" ht="13.5" customHeight="1" x14ac:dyDescent="0.3">
      <c r="A705" s="84"/>
      <c r="B705" s="84"/>
      <c r="C705" s="84"/>
      <c r="D705" s="84"/>
      <c r="E705" s="84"/>
      <c r="F705" s="84"/>
      <c r="G705" s="84"/>
      <c r="H705" s="84"/>
      <c r="I705" s="84"/>
      <c r="J705" s="84"/>
      <c r="K705" s="84"/>
      <c r="L705" s="84"/>
      <c r="M705" s="84"/>
      <c r="N705" s="84"/>
      <c r="O705" s="84"/>
      <c r="P705" s="84"/>
      <c r="Q705" s="84"/>
      <c r="R705" s="84"/>
      <c r="S705" s="84"/>
      <c r="T705" s="84"/>
      <c r="U705" s="84"/>
      <c r="V705" s="84"/>
      <c r="W705" s="84"/>
      <c r="X705" s="84"/>
      <c r="Y705" s="84"/>
      <c r="Z705" s="84"/>
    </row>
    <row r="706" spans="1:26" ht="13.5" customHeight="1" x14ac:dyDescent="0.3">
      <c r="A706" s="84"/>
      <c r="B706" s="84"/>
      <c r="C706" s="84"/>
      <c r="D706" s="84"/>
      <c r="E706" s="84"/>
      <c r="F706" s="84"/>
      <c r="G706" s="84"/>
      <c r="H706" s="84"/>
      <c r="I706" s="84"/>
      <c r="J706" s="84"/>
      <c r="K706" s="84"/>
      <c r="L706" s="84"/>
      <c r="M706" s="84"/>
      <c r="N706" s="84"/>
      <c r="O706" s="84"/>
      <c r="P706" s="84"/>
      <c r="Q706" s="84"/>
      <c r="R706" s="84"/>
      <c r="S706" s="84"/>
      <c r="T706" s="84"/>
      <c r="U706" s="84"/>
      <c r="V706" s="84"/>
      <c r="W706" s="84"/>
      <c r="X706" s="84"/>
      <c r="Y706" s="84"/>
      <c r="Z706" s="84"/>
    </row>
    <row r="707" spans="1:26" ht="13.5" customHeight="1" x14ac:dyDescent="0.3">
      <c r="A707" s="84"/>
      <c r="B707" s="84"/>
      <c r="C707" s="84"/>
      <c r="D707" s="84"/>
      <c r="E707" s="84"/>
      <c r="F707" s="84"/>
      <c r="G707" s="84"/>
      <c r="H707" s="84"/>
      <c r="I707" s="84"/>
      <c r="J707" s="84"/>
      <c r="K707" s="84"/>
      <c r="L707" s="84"/>
      <c r="M707" s="84"/>
      <c r="N707" s="84"/>
      <c r="O707" s="84"/>
      <c r="P707" s="84"/>
      <c r="Q707" s="84"/>
      <c r="R707" s="84"/>
      <c r="S707" s="84"/>
      <c r="T707" s="84"/>
      <c r="U707" s="84"/>
      <c r="V707" s="84"/>
      <c r="W707" s="84"/>
      <c r="X707" s="84"/>
      <c r="Y707" s="84"/>
      <c r="Z707" s="84"/>
    </row>
    <row r="708" spans="1:26" ht="13.5" customHeight="1" x14ac:dyDescent="0.3">
      <c r="A708" s="84"/>
      <c r="B708" s="84"/>
      <c r="C708" s="84"/>
      <c r="D708" s="84"/>
      <c r="E708" s="84"/>
      <c r="F708" s="84"/>
      <c r="G708" s="84"/>
      <c r="H708" s="84"/>
      <c r="I708" s="84"/>
      <c r="J708" s="84"/>
      <c r="K708" s="84"/>
      <c r="L708" s="84"/>
      <c r="M708" s="84"/>
      <c r="N708" s="84"/>
      <c r="O708" s="84"/>
      <c r="P708" s="84"/>
      <c r="Q708" s="84"/>
      <c r="R708" s="84"/>
      <c r="S708" s="84"/>
      <c r="T708" s="84"/>
      <c r="U708" s="84"/>
      <c r="V708" s="84"/>
      <c r="W708" s="84"/>
      <c r="X708" s="84"/>
      <c r="Y708" s="84"/>
      <c r="Z708" s="84"/>
    </row>
    <row r="709" spans="1:26" ht="13.5" customHeight="1" x14ac:dyDescent="0.3">
      <c r="A709" s="84"/>
      <c r="B709" s="84"/>
      <c r="C709" s="84"/>
      <c r="D709" s="84"/>
      <c r="E709" s="84"/>
      <c r="F709" s="84"/>
      <c r="G709" s="84"/>
      <c r="H709" s="84"/>
      <c r="I709" s="84"/>
      <c r="J709" s="84"/>
      <c r="K709" s="84"/>
      <c r="L709" s="84"/>
      <c r="M709" s="84"/>
      <c r="N709" s="84"/>
      <c r="O709" s="84"/>
      <c r="P709" s="84"/>
      <c r="Q709" s="84"/>
      <c r="R709" s="84"/>
      <c r="S709" s="84"/>
      <c r="T709" s="84"/>
      <c r="U709" s="84"/>
      <c r="V709" s="84"/>
      <c r="W709" s="84"/>
      <c r="X709" s="84"/>
      <c r="Y709" s="84"/>
      <c r="Z709" s="84"/>
    </row>
    <row r="710" spans="1:26" ht="13.5" customHeight="1" x14ac:dyDescent="0.3">
      <c r="A710" s="84"/>
      <c r="B710" s="84"/>
      <c r="C710" s="84"/>
      <c r="D710" s="84"/>
      <c r="E710" s="84"/>
      <c r="F710" s="84"/>
      <c r="G710" s="84"/>
      <c r="H710" s="84"/>
      <c r="I710" s="84"/>
      <c r="J710" s="84"/>
      <c r="K710" s="84"/>
      <c r="L710" s="84"/>
      <c r="M710" s="84"/>
      <c r="N710" s="84"/>
      <c r="O710" s="84"/>
      <c r="P710" s="84"/>
      <c r="Q710" s="84"/>
      <c r="R710" s="84"/>
      <c r="S710" s="84"/>
      <c r="T710" s="84"/>
      <c r="U710" s="84"/>
      <c r="V710" s="84"/>
      <c r="W710" s="84"/>
      <c r="X710" s="84"/>
      <c r="Y710" s="84"/>
      <c r="Z710" s="84"/>
    </row>
    <row r="711" spans="1:26" ht="13.5" customHeight="1" x14ac:dyDescent="0.3">
      <c r="A711" s="84"/>
      <c r="B711" s="84"/>
      <c r="C711" s="84"/>
      <c r="D711" s="84"/>
      <c r="E711" s="84"/>
      <c r="F711" s="84"/>
      <c r="G711" s="84"/>
      <c r="H711" s="84"/>
      <c r="I711" s="84"/>
      <c r="J711" s="84"/>
      <c r="K711" s="84"/>
      <c r="L711" s="84"/>
      <c r="M711" s="84"/>
      <c r="N711" s="84"/>
      <c r="O711" s="84"/>
      <c r="P711" s="84"/>
      <c r="Q711" s="84"/>
      <c r="R711" s="84"/>
      <c r="S711" s="84"/>
      <c r="T711" s="84"/>
      <c r="U711" s="84"/>
      <c r="V711" s="84"/>
      <c r="W711" s="84"/>
      <c r="X711" s="84"/>
      <c r="Y711" s="84"/>
      <c r="Z711" s="84"/>
    </row>
    <row r="712" spans="1:26" ht="13.5" customHeight="1" x14ac:dyDescent="0.3">
      <c r="A712" s="84"/>
      <c r="B712" s="84"/>
      <c r="C712" s="84"/>
      <c r="D712" s="84"/>
      <c r="E712" s="84"/>
      <c r="F712" s="84"/>
      <c r="G712" s="84"/>
      <c r="H712" s="84"/>
      <c r="I712" s="84"/>
      <c r="J712" s="84"/>
      <c r="K712" s="84"/>
      <c r="L712" s="84"/>
      <c r="M712" s="84"/>
      <c r="N712" s="84"/>
      <c r="O712" s="84"/>
      <c r="P712" s="84"/>
      <c r="Q712" s="84"/>
      <c r="R712" s="84"/>
      <c r="S712" s="84"/>
      <c r="T712" s="84"/>
      <c r="U712" s="84"/>
      <c r="V712" s="84"/>
      <c r="W712" s="84"/>
      <c r="X712" s="84"/>
      <c r="Y712" s="84"/>
      <c r="Z712" s="84"/>
    </row>
    <row r="713" spans="1:26" ht="13.5" customHeight="1" x14ac:dyDescent="0.3">
      <c r="A713" s="84"/>
      <c r="B713" s="84"/>
      <c r="C713" s="84"/>
      <c r="D713" s="84"/>
      <c r="E713" s="84"/>
      <c r="F713" s="84"/>
      <c r="G713" s="84"/>
      <c r="H713" s="84"/>
      <c r="I713" s="84"/>
      <c r="J713" s="84"/>
      <c r="K713" s="84"/>
      <c r="L713" s="84"/>
      <c r="M713" s="84"/>
      <c r="N713" s="84"/>
      <c r="O713" s="84"/>
      <c r="P713" s="84"/>
      <c r="Q713" s="84"/>
      <c r="R713" s="84"/>
      <c r="S713" s="84"/>
      <c r="T713" s="84"/>
      <c r="U713" s="84"/>
      <c r="V713" s="84"/>
      <c r="W713" s="84"/>
      <c r="X713" s="84"/>
      <c r="Y713" s="84"/>
      <c r="Z713" s="84"/>
    </row>
    <row r="714" spans="1:26" ht="13.5" customHeight="1" x14ac:dyDescent="0.3">
      <c r="A714" s="84"/>
      <c r="B714" s="84"/>
      <c r="C714" s="84"/>
      <c r="D714" s="84"/>
      <c r="E714" s="84"/>
      <c r="F714" s="84"/>
      <c r="G714" s="84"/>
      <c r="H714" s="84"/>
      <c r="I714" s="84"/>
      <c r="J714" s="84"/>
      <c r="K714" s="84"/>
      <c r="L714" s="84"/>
      <c r="M714" s="84"/>
      <c r="N714" s="84"/>
      <c r="O714" s="84"/>
      <c r="P714" s="84"/>
      <c r="Q714" s="84"/>
      <c r="R714" s="84"/>
      <c r="S714" s="84"/>
      <c r="T714" s="84"/>
      <c r="U714" s="84"/>
      <c r="V714" s="84"/>
      <c r="W714" s="84"/>
      <c r="X714" s="84"/>
      <c r="Y714" s="84"/>
      <c r="Z714" s="84"/>
    </row>
    <row r="715" spans="1:26" ht="13.5" customHeight="1" x14ac:dyDescent="0.3">
      <c r="A715" s="84"/>
      <c r="B715" s="84"/>
      <c r="C715" s="84"/>
      <c r="D715" s="84"/>
      <c r="E715" s="84"/>
      <c r="F715" s="84"/>
      <c r="G715" s="84"/>
      <c r="H715" s="84"/>
      <c r="I715" s="84"/>
      <c r="J715" s="84"/>
      <c r="K715" s="84"/>
      <c r="L715" s="84"/>
      <c r="M715" s="84"/>
      <c r="N715" s="84"/>
      <c r="O715" s="84"/>
      <c r="P715" s="84"/>
      <c r="Q715" s="84"/>
      <c r="R715" s="84"/>
      <c r="S715" s="84"/>
      <c r="T715" s="84"/>
      <c r="U715" s="84"/>
      <c r="V715" s="84"/>
      <c r="W715" s="84"/>
      <c r="X715" s="84"/>
      <c r="Y715" s="84"/>
      <c r="Z715" s="84"/>
    </row>
    <row r="716" spans="1:26" ht="13.5" customHeight="1" x14ac:dyDescent="0.3">
      <c r="A716" s="84"/>
      <c r="B716" s="84"/>
      <c r="C716" s="84"/>
      <c r="D716" s="84"/>
      <c r="E716" s="84"/>
      <c r="F716" s="84"/>
      <c r="G716" s="84"/>
      <c r="H716" s="84"/>
      <c r="I716" s="84"/>
      <c r="J716" s="84"/>
      <c r="K716" s="84"/>
      <c r="L716" s="84"/>
      <c r="M716" s="84"/>
      <c r="N716" s="84"/>
      <c r="O716" s="84"/>
      <c r="P716" s="84"/>
      <c r="Q716" s="84"/>
      <c r="R716" s="84"/>
      <c r="S716" s="84"/>
      <c r="T716" s="84"/>
      <c r="U716" s="84"/>
      <c r="V716" s="84"/>
      <c r="W716" s="84"/>
      <c r="X716" s="84"/>
      <c r="Y716" s="84"/>
      <c r="Z716" s="84"/>
    </row>
    <row r="717" spans="1:26" ht="13.5" customHeight="1" x14ac:dyDescent="0.3">
      <c r="A717" s="84"/>
      <c r="B717" s="84"/>
      <c r="C717" s="84"/>
      <c r="D717" s="84"/>
      <c r="E717" s="84"/>
      <c r="F717" s="84"/>
      <c r="G717" s="84"/>
      <c r="H717" s="84"/>
      <c r="I717" s="84"/>
      <c r="J717" s="84"/>
      <c r="K717" s="84"/>
      <c r="L717" s="84"/>
      <c r="M717" s="84"/>
      <c r="N717" s="84"/>
      <c r="O717" s="84"/>
      <c r="P717" s="84"/>
      <c r="Q717" s="84"/>
      <c r="R717" s="84"/>
      <c r="S717" s="84"/>
      <c r="T717" s="84"/>
      <c r="U717" s="84"/>
      <c r="V717" s="84"/>
      <c r="W717" s="84"/>
      <c r="X717" s="84"/>
      <c r="Y717" s="84"/>
      <c r="Z717" s="84"/>
    </row>
    <row r="718" spans="1:26" ht="13.5" customHeight="1" x14ac:dyDescent="0.3">
      <c r="A718" s="84"/>
      <c r="B718" s="84"/>
      <c r="C718" s="84"/>
      <c r="D718" s="84"/>
      <c r="E718" s="84"/>
      <c r="F718" s="84"/>
      <c r="G718" s="84"/>
      <c r="H718" s="84"/>
      <c r="I718" s="84"/>
      <c r="J718" s="84"/>
      <c r="K718" s="84"/>
      <c r="L718" s="84"/>
      <c r="M718" s="84"/>
      <c r="N718" s="84"/>
      <c r="O718" s="84"/>
      <c r="P718" s="84"/>
      <c r="Q718" s="84"/>
      <c r="R718" s="84"/>
      <c r="S718" s="84"/>
      <c r="T718" s="84"/>
      <c r="U718" s="84"/>
      <c r="V718" s="84"/>
      <c r="W718" s="84"/>
      <c r="X718" s="84"/>
      <c r="Y718" s="84"/>
      <c r="Z718" s="84"/>
    </row>
    <row r="719" spans="1:26" ht="13.5" customHeight="1" x14ac:dyDescent="0.3">
      <c r="A719" s="84"/>
      <c r="B719" s="84"/>
      <c r="C719" s="84"/>
      <c r="D719" s="84"/>
      <c r="E719" s="84"/>
      <c r="F719" s="84"/>
      <c r="G719" s="84"/>
      <c r="H719" s="84"/>
      <c r="I719" s="84"/>
      <c r="J719" s="84"/>
      <c r="K719" s="84"/>
      <c r="L719" s="84"/>
      <c r="M719" s="84"/>
      <c r="N719" s="84"/>
      <c r="O719" s="84"/>
      <c r="P719" s="84"/>
      <c r="Q719" s="84"/>
      <c r="R719" s="84"/>
      <c r="S719" s="84"/>
      <c r="T719" s="84"/>
      <c r="U719" s="84"/>
      <c r="V719" s="84"/>
      <c r="W719" s="84"/>
      <c r="X719" s="84"/>
      <c r="Y719" s="84"/>
      <c r="Z719" s="84"/>
    </row>
    <row r="720" spans="1:26" ht="13.5" customHeight="1" x14ac:dyDescent="0.3">
      <c r="A720" s="84"/>
      <c r="B720" s="84"/>
      <c r="C720" s="84"/>
      <c r="D720" s="84"/>
      <c r="E720" s="84"/>
      <c r="F720" s="84"/>
      <c r="G720" s="84"/>
      <c r="H720" s="84"/>
      <c r="I720" s="84"/>
      <c r="J720" s="84"/>
      <c r="K720" s="84"/>
      <c r="L720" s="84"/>
      <c r="M720" s="84"/>
      <c r="N720" s="84"/>
      <c r="O720" s="84"/>
      <c r="P720" s="84"/>
      <c r="Q720" s="84"/>
      <c r="R720" s="84"/>
      <c r="S720" s="84"/>
      <c r="T720" s="84"/>
      <c r="U720" s="84"/>
      <c r="V720" s="84"/>
      <c r="W720" s="84"/>
      <c r="X720" s="84"/>
      <c r="Y720" s="84"/>
      <c r="Z720" s="84"/>
    </row>
    <row r="721" spans="1:26" ht="13.5" customHeight="1" x14ac:dyDescent="0.3">
      <c r="A721" s="84"/>
      <c r="B721" s="84"/>
      <c r="C721" s="84"/>
      <c r="D721" s="84"/>
      <c r="E721" s="84"/>
      <c r="F721" s="84"/>
      <c r="G721" s="84"/>
      <c r="H721" s="84"/>
      <c r="I721" s="84"/>
      <c r="J721" s="84"/>
      <c r="K721" s="84"/>
      <c r="L721" s="84"/>
      <c r="M721" s="84"/>
      <c r="N721" s="84"/>
      <c r="O721" s="84"/>
      <c r="P721" s="84"/>
      <c r="Q721" s="84"/>
      <c r="R721" s="84"/>
      <c r="S721" s="84"/>
      <c r="T721" s="84"/>
      <c r="U721" s="84"/>
      <c r="V721" s="84"/>
      <c r="W721" s="84"/>
      <c r="X721" s="84"/>
      <c r="Y721" s="84"/>
      <c r="Z721" s="84"/>
    </row>
    <row r="722" spans="1:26" ht="13.5" customHeight="1" x14ac:dyDescent="0.3">
      <c r="A722" s="84"/>
      <c r="B722" s="84"/>
      <c r="C722" s="84"/>
      <c r="D722" s="84"/>
      <c r="E722" s="84"/>
      <c r="F722" s="84"/>
      <c r="G722" s="84"/>
      <c r="H722" s="84"/>
      <c r="I722" s="84"/>
      <c r="J722" s="84"/>
      <c r="K722" s="84"/>
      <c r="L722" s="84"/>
      <c r="M722" s="84"/>
      <c r="N722" s="84"/>
      <c r="O722" s="84"/>
      <c r="P722" s="84"/>
      <c r="Q722" s="84"/>
      <c r="R722" s="84"/>
      <c r="S722" s="84"/>
      <c r="T722" s="84"/>
      <c r="U722" s="84"/>
      <c r="V722" s="84"/>
      <c r="W722" s="84"/>
      <c r="X722" s="84"/>
      <c r="Y722" s="84"/>
      <c r="Z722" s="84"/>
    </row>
    <row r="723" spans="1:26" ht="13.5" customHeight="1" x14ac:dyDescent="0.3">
      <c r="A723" s="84"/>
      <c r="B723" s="84"/>
      <c r="C723" s="84"/>
      <c r="D723" s="84"/>
      <c r="E723" s="84"/>
      <c r="F723" s="84"/>
      <c r="G723" s="84"/>
      <c r="H723" s="84"/>
      <c r="I723" s="84"/>
      <c r="J723" s="84"/>
      <c r="K723" s="84"/>
      <c r="L723" s="84"/>
      <c r="M723" s="84"/>
      <c r="N723" s="84"/>
      <c r="O723" s="84"/>
      <c r="P723" s="84"/>
      <c r="Q723" s="84"/>
      <c r="R723" s="84"/>
      <c r="S723" s="84"/>
      <c r="T723" s="84"/>
      <c r="U723" s="84"/>
      <c r="V723" s="84"/>
      <c r="W723" s="84"/>
      <c r="X723" s="84"/>
      <c r="Y723" s="84"/>
      <c r="Z723" s="84"/>
    </row>
    <row r="724" spans="1:26" ht="13.5" customHeight="1" x14ac:dyDescent="0.3">
      <c r="A724" s="84"/>
      <c r="B724" s="84"/>
      <c r="C724" s="84"/>
      <c r="D724" s="84"/>
      <c r="E724" s="84"/>
      <c r="F724" s="84"/>
      <c r="G724" s="84"/>
      <c r="H724" s="84"/>
      <c r="I724" s="84"/>
      <c r="J724" s="84"/>
      <c r="K724" s="84"/>
      <c r="L724" s="84"/>
      <c r="M724" s="84"/>
      <c r="N724" s="84"/>
      <c r="O724" s="84"/>
      <c r="P724" s="84"/>
      <c r="Q724" s="84"/>
      <c r="R724" s="84"/>
      <c r="S724" s="84"/>
      <c r="T724" s="84"/>
      <c r="U724" s="84"/>
      <c r="V724" s="84"/>
      <c r="W724" s="84"/>
      <c r="X724" s="84"/>
      <c r="Y724" s="84"/>
      <c r="Z724" s="84"/>
    </row>
    <row r="725" spans="1:26" ht="13.5" customHeight="1" x14ac:dyDescent="0.3">
      <c r="A725" s="84"/>
      <c r="B725" s="84"/>
      <c r="C725" s="84"/>
      <c r="D725" s="84"/>
      <c r="E725" s="84"/>
      <c r="F725" s="84"/>
      <c r="G725" s="84"/>
      <c r="H725" s="84"/>
      <c r="I725" s="84"/>
      <c r="J725" s="84"/>
      <c r="K725" s="84"/>
      <c r="L725" s="84"/>
      <c r="M725" s="84"/>
      <c r="N725" s="84"/>
      <c r="O725" s="84"/>
      <c r="P725" s="84"/>
      <c r="Q725" s="84"/>
      <c r="R725" s="84"/>
      <c r="S725" s="84"/>
      <c r="T725" s="84"/>
      <c r="U725" s="84"/>
      <c r="V725" s="84"/>
      <c r="W725" s="84"/>
      <c r="X725" s="84"/>
      <c r="Y725" s="84"/>
      <c r="Z725" s="84"/>
    </row>
    <row r="726" spans="1:26" ht="13.5" customHeight="1" x14ac:dyDescent="0.3">
      <c r="A726" s="84"/>
      <c r="B726" s="84"/>
      <c r="C726" s="84"/>
      <c r="D726" s="84"/>
      <c r="E726" s="84"/>
      <c r="F726" s="84"/>
      <c r="G726" s="84"/>
      <c r="H726" s="84"/>
      <c r="I726" s="84"/>
      <c r="J726" s="84"/>
      <c r="K726" s="84"/>
      <c r="L726" s="84"/>
      <c r="M726" s="84"/>
      <c r="N726" s="84"/>
      <c r="O726" s="84"/>
      <c r="P726" s="84"/>
      <c r="Q726" s="84"/>
      <c r="R726" s="84"/>
      <c r="S726" s="84"/>
      <c r="T726" s="84"/>
      <c r="U726" s="84"/>
      <c r="V726" s="84"/>
      <c r="W726" s="84"/>
      <c r="X726" s="84"/>
      <c r="Y726" s="84"/>
      <c r="Z726" s="84"/>
    </row>
    <row r="727" spans="1:26" ht="13.5" customHeight="1" x14ac:dyDescent="0.3">
      <c r="A727" s="84"/>
      <c r="B727" s="84"/>
      <c r="C727" s="84"/>
      <c r="D727" s="84"/>
      <c r="E727" s="84"/>
      <c r="F727" s="84"/>
      <c r="G727" s="84"/>
      <c r="H727" s="84"/>
      <c r="I727" s="84"/>
      <c r="J727" s="84"/>
      <c r="K727" s="84"/>
      <c r="L727" s="84"/>
      <c r="M727" s="84"/>
      <c r="N727" s="84"/>
      <c r="O727" s="84"/>
      <c r="P727" s="84"/>
      <c r="Q727" s="84"/>
      <c r="R727" s="84"/>
      <c r="S727" s="84"/>
      <c r="T727" s="84"/>
      <c r="U727" s="84"/>
      <c r="V727" s="84"/>
      <c r="W727" s="84"/>
      <c r="X727" s="84"/>
      <c r="Y727" s="84"/>
      <c r="Z727" s="84"/>
    </row>
    <row r="728" spans="1:26" ht="13.5" customHeight="1" x14ac:dyDescent="0.3">
      <c r="A728" s="84"/>
      <c r="B728" s="84"/>
      <c r="C728" s="84"/>
      <c r="D728" s="84"/>
      <c r="E728" s="84"/>
      <c r="F728" s="84"/>
      <c r="G728" s="84"/>
      <c r="H728" s="84"/>
      <c r="I728" s="84"/>
      <c r="J728" s="84"/>
      <c r="K728" s="84"/>
      <c r="L728" s="84"/>
      <c r="M728" s="84"/>
      <c r="N728" s="84"/>
      <c r="O728" s="84"/>
      <c r="P728" s="84"/>
      <c r="Q728" s="84"/>
      <c r="R728" s="84"/>
      <c r="S728" s="84"/>
      <c r="T728" s="84"/>
      <c r="U728" s="84"/>
      <c r="V728" s="84"/>
      <c r="W728" s="84"/>
      <c r="X728" s="84"/>
      <c r="Y728" s="84"/>
      <c r="Z728" s="84"/>
    </row>
    <row r="729" spans="1:26" ht="13.5" customHeight="1" x14ac:dyDescent="0.3">
      <c r="A729" s="84"/>
      <c r="B729" s="84"/>
      <c r="C729" s="84"/>
      <c r="D729" s="84"/>
      <c r="E729" s="84"/>
      <c r="F729" s="84"/>
      <c r="G729" s="84"/>
      <c r="H729" s="84"/>
      <c r="I729" s="84"/>
      <c r="J729" s="84"/>
      <c r="K729" s="84"/>
      <c r="L729" s="84"/>
      <c r="M729" s="84"/>
      <c r="N729" s="84"/>
      <c r="O729" s="84"/>
      <c r="P729" s="84"/>
      <c r="Q729" s="84"/>
      <c r="R729" s="84"/>
      <c r="S729" s="84"/>
      <c r="T729" s="84"/>
      <c r="U729" s="84"/>
      <c r="V729" s="84"/>
      <c r="W729" s="84"/>
      <c r="X729" s="84"/>
      <c r="Y729" s="84"/>
      <c r="Z729" s="84"/>
    </row>
    <row r="730" spans="1:26" ht="13.5" customHeight="1" x14ac:dyDescent="0.3">
      <c r="A730" s="84"/>
      <c r="B730" s="84"/>
      <c r="C730" s="84"/>
      <c r="D730" s="84"/>
      <c r="E730" s="84"/>
      <c r="F730" s="84"/>
      <c r="G730" s="84"/>
      <c r="H730" s="84"/>
      <c r="I730" s="84"/>
      <c r="J730" s="84"/>
      <c r="K730" s="84"/>
      <c r="L730" s="84"/>
      <c r="M730" s="84"/>
      <c r="N730" s="84"/>
      <c r="O730" s="84"/>
      <c r="P730" s="84"/>
      <c r="Q730" s="84"/>
      <c r="R730" s="84"/>
      <c r="S730" s="84"/>
      <c r="T730" s="84"/>
      <c r="U730" s="84"/>
      <c r="V730" s="84"/>
      <c r="W730" s="84"/>
      <c r="X730" s="84"/>
      <c r="Y730" s="84"/>
      <c r="Z730" s="84"/>
    </row>
    <row r="731" spans="1:26" ht="13.5" customHeight="1" x14ac:dyDescent="0.3">
      <c r="A731" s="84"/>
      <c r="B731" s="84"/>
      <c r="C731" s="84"/>
      <c r="D731" s="84"/>
      <c r="E731" s="84"/>
      <c r="F731" s="84"/>
      <c r="G731" s="84"/>
      <c r="H731" s="84"/>
      <c r="I731" s="84"/>
      <c r="J731" s="84"/>
      <c r="K731" s="84"/>
      <c r="L731" s="84"/>
      <c r="M731" s="84"/>
      <c r="N731" s="84"/>
      <c r="O731" s="84"/>
      <c r="P731" s="84"/>
      <c r="Q731" s="84"/>
      <c r="R731" s="84"/>
      <c r="S731" s="84"/>
      <c r="T731" s="84"/>
      <c r="U731" s="84"/>
      <c r="V731" s="84"/>
      <c r="W731" s="84"/>
      <c r="X731" s="84"/>
      <c r="Y731" s="84"/>
      <c r="Z731" s="84"/>
    </row>
    <row r="732" spans="1:26" ht="13.5" customHeight="1" x14ac:dyDescent="0.3">
      <c r="A732" s="84"/>
      <c r="B732" s="84"/>
      <c r="C732" s="84"/>
      <c r="D732" s="84"/>
      <c r="E732" s="84"/>
      <c r="F732" s="84"/>
      <c r="G732" s="84"/>
      <c r="H732" s="84"/>
      <c r="I732" s="84"/>
      <c r="J732" s="84"/>
      <c r="K732" s="84"/>
      <c r="L732" s="84"/>
      <c r="M732" s="84"/>
      <c r="N732" s="84"/>
      <c r="O732" s="84"/>
      <c r="P732" s="84"/>
      <c r="Q732" s="84"/>
      <c r="R732" s="84"/>
      <c r="S732" s="84"/>
      <c r="T732" s="84"/>
      <c r="U732" s="84"/>
      <c r="V732" s="84"/>
      <c r="W732" s="84"/>
      <c r="X732" s="84"/>
      <c r="Y732" s="84"/>
      <c r="Z732" s="84"/>
    </row>
    <row r="733" spans="1:26" ht="13.5" customHeight="1" x14ac:dyDescent="0.3">
      <c r="A733" s="84"/>
      <c r="B733" s="84"/>
      <c r="C733" s="84"/>
      <c r="D733" s="84"/>
      <c r="E733" s="84"/>
      <c r="F733" s="84"/>
      <c r="G733" s="84"/>
      <c r="H733" s="84"/>
      <c r="I733" s="84"/>
      <c r="J733" s="84"/>
      <c r="K733" s="84"/>
      <c r="L733" s="84"/>
      <c r="M733" s="84"/>
      <c r="N733" s="84"/>
      <c r="O733" s="84"/>
      <c r="P733" s="84"/>
      <c r="Q733" s="84"/>
      <c r="R733" s="84"/>
      <c r="S733" s="84"/>
      <c r="T733" s="84"/>
      <c r="U733" s="84"/>
      <c r="V733" s="84"/>
      <c r="W733" s="84"/>
      <c r="X733" s="84"/>
      <c r="Y733" s="84"/>
      <c r="Z733" s="84"/>
    </row>
    <row r="734" spans="1:26" ht="13.5" customHeight="1" x14ac:dyDescent="0.3">
      <c r="A734" s="84"/>
      <c r="B734" s="84"/>
      <c r="C734" s="84"/>
      <c r="D734" s="84"/>
      <c r="E734" s="84"/>
      <c r="F734" s="84"/>
      <c r="G734" s="84"/>
      <c r="H734" s="84"/>
      <c r="I734" s="84"/>
      <c r="J734" s="84"/>
      <c r="K734" s="84"/>
      <c r="L734" s="84"/>
      <c r="M734" s="84"/>
      <c r="N734" s="84"/>
      <c r="O734" s="84"/>
      <c r="P734" s="84"/>
      <c r="Q734" s="84"/>
      <c r="R734" s="84"/>
      <c r="S734" s="84"/>
      <c r="T734" s="84"/>
      <c r="U734" s="84"/>
      <c r="V734" s="84"/>
      <c r="W734" s="84"/>
      <c r="X734" s="84"/>
      <c r="Y734" s="84"/>
      <c r="Z734" s="84"/>
    </row>
    <row r="735" spans="1:26" ht="13.5" customHeight="1" x14ac:dyDescent="0.3">
      <c r="A735" s="84"/>
      <c r="B735" s="84"/>
      <c r="C735" s="84"/>
      <c r="D735" s="84"/>
      <c r="E735" s="84"/>
      <c r="F735" s="84"/>
      <c r="G735" s="84"/>
      <c r="H735" s="84"/>
      <c r="I735" s="84"/>
      <c r="J735" s="84"/>
      <c r="K735" s="84"/>
      <c r="L735" s="84"/>
      <c r="M735" s="84"/>
      <c r="N735" s="84"/>
      <c r="O735" s="84"/>
      <c r="P735" s="84"/>
      <c r="Q735" s="84"/>
      <c r="R735" s="84"/>
      <c r="S735" s="84"/>
      <c r="T735" s="84"/>
      <c r="U735" s="84"/>
      <c r="V735" s="84"/>
      <c r="W735" s="84"/>
      <c r="X735" s="84"/>
      <c r="Y735" s="84"/>
      <c r="Z735" s="84"/>
    </row>
    <row r="736" spans="1:26" ht="13.5" customHeight="1" x14ac:dyDescent="0.3">
      <c r="A736" s="84"/>
      <c r="B736" s="84"/>
      <c r="C736" s="84"/>
      <c r="D736" s="84"/>
      <c r="E736" s="84"/>
      <c r="F736" s="84"/>
      <c r="G736" s="84"/>
      <c r="H736" s="84"/>
      <c r="I736" s="84"/>
      <c r="J736" s="84"/>
      <c r="K736" s="84"/>
      <c r="L736" s="84"/>
      <c r="M736" s="84"/>
      <c r="N736" s="84"/>
      <c r="O736" s="84"/>
      <c r="P736" s="84"/>
      <c r="Q736" s="84"/>
      <c r="R736" s="84"/>
      <c r="S736" s="84"/>
      <c r="T736" s="84"/>
      <c r="U736" s="84"/>
      <c r="V736" s="84"/>
      <c r="W736" s="84"/>
      <c r="X736" s="84"/>
      <c r="Y736" s="84"/>
      <c r="Z736" s="84"/>
    </row>
    <row r="737" spans="1:26" ht="13.5" customHeight="1" x14ac:dyDescent="0.3">
      <c r="A737" s="84"/>
      <c r="B737" s="84"/>
      <c r="C737" s="84"/>
      <c r="D737" s="84"/>
      <c r="E737" s="84"/>
      <c r="F737" s="84"/>
      <c r="G737" s="84"/>
      <c r="H737" s="84"/>
      <c r="I737" s="84"/>
      <c r="J737" s="84"/>
      <c r="K737" s="84"/>
      <c r="L737" s="84"/>
      <c r="M737" s="84"/>
      <c r="N737" s="84"/>
      <c r="O737" s="84"/>
      <c r="P737" s="84"/>
      <c r="Q737" s="84"/>
      <c r="R737" s="84"/>
      <c r="S737" s="84"/>
      <c r="T737" s="84"/>
      <c r="U737" s="84"/>
      <c r="V737" s="84"/>
      <c r="W737" s="84"/>
      <c r="X737" s="84"/>
      <c r="Y737" s="84"/>
      <c r="Z737" s="84"/>
    </row>
    <row r="738" spans="1:26" ht="13.5" customHeight="1" x14ac:dyDescent="0.3">
      <c r="A738" s="84"/>
      <c r="B738" s="84"/>
      <c r="C738" s="84"/>
      <c r="D738" s="84"/>
      <c r="E738" s="84"/>
      <c r="F738" s="84"/>
      <c r="G738" s="84"/>
      <c r="H738" s="84"/>
      <c r="I738" s="84"/>
      <c r="J738" s="84"/>
      <c r="K738" s="84"/>
      <c r="L738" s="84"/>
      <c r="M738" s="84"/>
      <c r="N738" s="84"/>
      <c r="O738" s="84"/>
      <c r="P738" s="84"/>
      <c r="Q738" s="84"/>
      <c r="R738" s="84"/>
      <c r="S738" s="84"/>
      <c r="T738" s="84"/>
      <c r="U738" s="84"/>
      <c r="V738" s="84"/>
      <c r="W738" s="84"/>
      <c r="X738" s="84"/>
      <c r="Y738" s="84"/>
      <c r="Z738" s="84"/>
    </row>
    <row r="739" spans="1:26" ht="13.5" customHeight="1" x14ac:dyDescent="0.3">
      <c r="A739" s="84"/>
      <c r="B739" s="84"/>
      <c r="C739" s="84"/>
      <c r="D739" s="84"/>
      <c r="E739" s="84"/>
      <c r="F739" s="84"/>
      <c r="G739" s="84"/>
      <c r="H739" s="84"/>
      <c r="I739" s="84"/>
      <c r="J739" s="84"/>
      <c r="K739" s="84"/>
      <c r="L739" s="84"/>
      <c r="M739" s="84"/>
      <c r="N739" s="84"/>
      <c r="O739" s="84"/>
      <c r="P739" s="84"/>
      <c r="Q739" s="84"/>
      <c r="R739" s="84"/>
      <c r="S739" s="84"/>
      <c r="T739" s="84"/>
      <c r="U739" s="84"/>
      <c r="V739" s="84"/>
      <c r="W739" s="84"/>
      <c r="X739" s="84"/>
      <c r="Y739" s="84"/>
      <c r="Z739" s="84"/>
    </row>
    <row r="740" spans="1:26" ht="13.5" customHeight="1" x14ac:dyDescent="0.3">
      <c r="A740" s="84"/>
      <c r="B740" s="84"/>
      <c r="C740" s="84"/>
      <c r="D740" s="84"/>
      <c r="E740" s="84"/>
      <c r="F740" s="84"/>
      <c r="G740" s="84"/>
      <c r="H740" s="84"/>
      <c r="I740" s="84"/>
      <c r="J740" s="84"/>
      <c r="K740" s="84"/>
      <c r="L740" s="84"/>
      <c r="M740" s="84"/>
      <c r="N740" s="84"/>
      <c r="O740" s="84"/>
      <c r="P740" s="84"/>
      <c r="Q740" s="84"/>
      <c r="R740" s="84"/>
      <c r="S740" s="84"/>
      <c r="T740" s="84"/>
      <c r="U740" s="84"/>
      <c r="V740" s="84"/>
      <c r="W740" s="84"/>
      <c r="X740" s="84"/>
      <c r="Y740" s="84"/>
      <c r="Z740" s="84"/>
    </row>
    <row r="741" spans="1:26" ht="13.5" customHeight="1" x14ac:dyDescent="0.3">
      <c r="A741" s="84"/>
      <c r="B741" s="84"/>
      <c r="C741" s="84"/>
      <c r="D741" s="84"/>
      <c r="E741" s="84"/>
      <c r="F741" s="84"/>
      <c r="G741" s="84"/>
      <c r="H741" s="84"/>
      <c r="I741" s="84"/>
      <c r="J741" s="84"/>
      <c r="K741" s="84"/>
      <c r="L741" s="84"/>
      <c r="M741" s="84"/>
      <c r="N741" s="84"/>
      <c r="O741" s="84"/>
      <c r="P741" s="84"/>
      <c r="Q741" s="84"/>
      <c r="R741" s="84"/>
      <c r="S741" s="84"/>
      <c r="T741" s="84"/>
      <c r="U741" s="84"/>
      <c r="V741" s="84"/>
      <c r="W741" s="84"/>
      <c r="X741" s="84"/>
      <c r="Y741" s="84"/>
      <c r="Z741" s="84"/>
    </row>
    <row r="742" spans="1:26" ht="13.5" customHeight="1" x14ac:dyDescent="0.3">
      <c r="A742" s="84"/>
      <c r="B742" s="84"/>
      <c r="C742" s="84"/>
      <c r="D742" s="84"/>
      <c r="E742" s="84"/>
      <c r="F742" s="84"/>
      <c r="G742" s="84"/>
      <c r="H742" s="84"/>
      <c r="I742" s="84"/>
      <c r="J742" s="84"/>
      <c r="K742" s="84"/>
      <c r="L742" s="84"/>
      <c r="M742" s="84"/>
      <c r="N742" s="84"/>
      <c r="O742" s="84"/>
      <c r="P742" s="84"/>
      <c r="Q742" s="84"/>
      <c r="R742" s="84"/>
      <c r="S742" s="84"/>
      <c r="T742" s="84"/>
      <c r="U742" s="84"/>
      <c r="V742" s="84"/>
      <c r="W742" s="84"/>
      <c r="X742" s="84"/>
      <c r="Y742" s="84"/>
      <c r="Z742" s="84"/>
    </row>
    <row r="743" spans="1:26" ht="13.5" customHeight="1" x14ac:dyDescent="0.3">
      <c r="A743" s="84"/>
      <c r="B743" s="84"/>
      <c r="C743" s="84"/>
      <c r="D743" s="84"/>
      <c r="E743" s="84"/>
      <c r="F743" s="84"/>
      <c r="G743" s="84"/>
      <c r="H743" s="84"/>
      <c r="I743" s="84"/>
      <c r="J743" s="84"/>
      <c r="K743" s="84"/>
      <c r="L743" s="84"/>
      <c r="M743" s="84"/>
      <c r="N743" s="84"/>
      <c r="O743" s="84"/>
      <c r="P743" s="84"/>
      <c r="Q743" s="84"/>
      <c r="R743" s="84"/>
      <c r="S743" s="84"/>
      <c r="T743" s="84"/>
      <c r="U743" s="84"/>
      <c r="V743" s="84"/>
      <c r="W743" s="84"/>
      <c r="X743" s="84"/>
      <c r="Y743" s="84"/>
      <c r="Z743" s="84"/>
    </row>
    <row r="744" spans="1:26" ht="13.5" customHeight="1" x14ac:dyDescent="0.3">
      <c r="A744" s="84"/>
      <c r="B744" s="84"/>
      <c r="C744" s="84"/>
      <c r="D744" s="84"/>
      <c r="E744" s="84"/>
      <c r="F744" s="84"/>
      <c r="G744" s="84"/>
      <c r="H744" s="84"/>
      <c r="I744" s="84"/>
      <c r="J744" s="84"/>
      <c r="K744" s="84"/>
      <c r="L744" s="84"/>
      <c r="M744" s="84"/>
      <c r="N744" s="84"/>
      <c r="O744" s="84"/>
      <c r="P744" s="84"/>
      <c r="Q744" s="84"/>
      <c r="R744" s="84"/>
      <c r="S744" s="84"/>
      <c r="T744" s="84"/>
      <c r="U744" s="84"/>
      <c r="V744" s="84"/>
      <c r="W744" s="84"/>
      <c r="X744" s="84"/>
      <c r="Y744" s="84"/>
      <c r="Z744" s="84"/>
    </row>
    <row r="745" spans="1:26" ht="13.5" customHeight="1" x14ac:dyDescent="0.3">
      <c r="A745" s="84"/>
      <c r="B745" s="84"/>
      <c r="C745" s="84"/>
      <c r="D745" s="84"/>
      <c r="E745" s="84"/>
      <c r="F745" s="84"/>
      <c r="G745" s="84"/>
      <c r="H745" s="84"/>
      <c r="I745" s="84"/>
      <c r="J745" s="84"/>
      <c r="K745" s="84"/>
      <c r="L745" s="84"/>
      <c r="M745" s="84"/>
      <c r="N745" s="84"/>
      <c r="O745" s="84"/>
      <c r="P745" s="84"/>
      <c r="Q745" s="84"/>
      <c r="R745" s="84"/>
      <c r="S745" s="84"/>
      <c r="T745" s="84"/>
      <c r="U745" s="84"/>
      <c r="V745" s="84"/>
      <c r="W745" s="84"/>
      <c r="X745" s="84"/>
      <c r="Y745" s="84"/>
      <c r="Z745" s="84"/>
    </row>
    <row r="746" spans="1:26" ht="13.5" customHeight="1" x14ac:dyDescent="0.3">
      <c r="A746" s="84"/>
      <c r="B746" s="84"/>
      <c r="C746" s="84"/>
      <c r="D746" s="84"/>
      <c r="E746" s="84"/>
      <c r="F746" s="84"/>
      <c r="G746" s="84"/>
      <c r="H746" s="84"/>
      <c r="I746" s="84"/>
      <c r="J746" s="84"/>
      <c r="K746" s="84"/>
      <c r="L746" s="84"/>
      <c r="M746" s="84"/>
      <c r="N746" s="84"/>
      <c r="O746" s="84"/>
      <c r="P746" s="84"/>
      <c r="Q746" s="84"/>
      <c r="R746" s="84"/>
      <c r="S746" s="84"/>
      <c r="T746" s="84"/>
      <c r="U746" s="84"/>
      <c r="V746" s="84"/>
      <c r="W746" s="84"/>
      <c r="X746" s="84"/>
      <c r="Y746" s="84"/>
      <c r="Z746" s="84"/>
    </row>
    <row r="747" spans="1:26" ht="13.5" customHeight="1" x14ac:dyDescent="0.3">
      <c r="A747" s="84"/>
      <c r="B747" s="84"/>
      <c r="C747" s="84"/>
      <c r="D747" s="84"/>
      <c r="E747" s="84"/>
      <c r="F747" s="84"/>
      <c r="G747" s="84"/>
      <c r="H747" s="84"/>
      <c r="I747" s="84"/>
      <c r="J747" s="84"/>
      <c r="K747" s="84"/>
      <c r="L747" s="84"/>
      <c r="M747" s="84"/>
      <c r="N747" s="84"/>
      <c r="O747" s="84"/>
      <c r="P747" s="84"/>
      <c r="Q747" s="84"/>
      <c r="R747" s="84"/>
      <c r="S747" s="84"/>
      <c r="T747" s="84"/>
      <c r="U747" s="84"/>
      <c r="V747" s="84"/>
      <c r="W747" s="84"/>
      <c r="X747" s="84"/>
      <c r="Y747" s="84"/>
      <c r="Z747" s="84"/>
    </row>
    <row r="748" spans="1:26" ht="13.5" customHeight="1" x14ac:dyDescent="0.3">
      <c r="A748" s="84"/>
      <c r="B748" s="84"/>
      <c r="C748" s="84"/>
      <c r="D748" s="84"/>
      <c r="E748" s="84"/>
      <c r="F748" s="84"/>
      <c r="G748" s="84"/>
      <c r="H748" s="84"/>
      <c r="I748" s="84"/>
      <c r="J748" s="84"/>
      <c r="K748" s="84"/>
      <c r="L748" s="84"/>
      <c r="M748" s="84"/>
      <c r="N748" s="84"/>
      <c r="O748" s="84"/>
      <c r="P748" s="84"/>
      <c r="Q748" s="84"/>
      <c r="R748" s="84"/>
      <c r="S748" s="84"/>
      <c r="T748" s="84"/>
      <c r="U748" s="84"/>
      <c r="V748" s="84"/>
      <c r="W748" s="84"/>
      <c r="X748" s="84"/>
      <c r="Y748" s="84"/>
      <c r="Z748" s="84"/>
    </row>
    <row r="749" spans="1:26" ht="13.5" customHeight="1" x14ac:dyDescent="0.3">
      <c r="A749" s="84"/>
      <c r="B749" s="84"/>
      <c r="C749" s="84"/>
      <c r="D749" s="84"/>
      <c r="E749" s="84"/>
      <c r="F749" s="84"/>
      <c r="G749" s="84"/>
      <c r="H749" s="84"/>
      <c r="I749" s="84"/>
      <c r="J749" s="84"/>
      <c r="K749" s="84"/>
      <c r="L749" s="84"/>
      <c r="M749" s="84"/>
      <c r="N749" s="84"/>
      <c r="O749" s="84"/>
      <c r="P749" s="84"/>
      <c r="Q749" s="84"/>
      <c r="R749" s="84"/>
      <c r="S749" s="84"/>
      <c r="T749" s="84"/>
      <c r="U749" s="84"/>
      <c r="V749" s="84"/>
      <c r="W749" s="84"/>
      <c r="X749" s="84"/>
      <c r="Y749" s="84"/>
      <c r="Z749" s="84"/>
    </row>
    <row r="750" spans="1:26" ht="13.5" customHeight="1" x14ac:dyDescent="0.3">
      <c r="A750" s="84"/>
      <c r="B750" s="84"/>
      <c r="C750" s="84"/>
      <c r="D750" s="84"/>
      <c r="E750" s="84"/>
      <c r="F750" s="84"/>
      <c r="G750" s="84"/>
      <c r="H750" s="84"/>
      <c r="I750" s="84"/>
      <c r="J750" s="84"/>
      <c r="K750" s="84"/>
      <c r="L750" s="84"/>
      <c r="M750" s="84"/>
      <c r="N750" s="84"/>
      <c r="O750" s="84"/>
      <c r="P750" s="84"/>
      <c r="Q750" s="84"/>
      <c r="R750" s="84"/>
      <c r="S750" s="84"/>
      <c r="T750" s="84"/>
      <c r="U750" s="84"/>
      <c r="V750" s="84"/>
      <c r="W750" s="84"/>
      <c r="X750" s="84"/>
      <c r="Y750" s="84"/>
      <c r="Z750" s="84"/>
    </row>
    <row r="751" spans="1:26" ht="13.5" customHeight="1" x14ac:dyDescent="0.3">
      <c r="A751" s="84"/>
      <c r="B751" s="84"/>
      <c r="C751" s="84"/>
      <c r="D751" s="84"/>
      <c r="E751" s="84"/>
      <c r="F751" s="84"/>
      <c r="G751" s="84"/>
      <c r="H751" s="84"/>
      <c r="I751" s="84"/>
      <c r="J751" s="84"/>
      <c r="K751" s="84"/>
      <c r="L751" s="84"/>
      <c r="M751" s="84"/>
      <c r="N751" s="84"/>
      <c r="O751" s="84"/>
      <c r="P751" s="84"/>
      <c r="Q751" s="84"/>
      <c r="R751" s="84"/>
      <c r="S751" s="84"/>
      <c r="T751" s="84"/>
      <c r="U751" s="84"/>
      <c r="V751" s="84"/>
      <c r="W751" s="84"/>
      <c r="X751" s="84"/>
      <c r="Y751" s="84"/>
      <c r="Z751" s="84"/>
    </row>
    <row r="752" spans="1:26" ht="13.5" customHeight="1" x14ac:dyDescent="0.3">
      <c r="A752" s="84"/>
      <c r="B752" s="84"/>
      <c r="C752" s="84"/>
      <c r="D752" s="84"/>
      <c r="E752" s="84"/>
      <c r="F752" s="84"/>
      <c r="G752" s="84"/>
      <c r="H752" s="84"/>
      <c r="I752" s="84"/>
      <c r="J752" s="84"/>
      <c r="K752" s="84"/>
      <c r="L752" s="84"/>
      <c r="M752" s="84"/>
      <c r="N752" s="84"/>
      <c r="O752" s="84"/>
      <c r="P752" s="84"/>
      <c r="Q752" s="84"/>
      <c r="R752" s="84"/>
      <c r="S752" s="84"/>
      <c r="T752" s="84"/>
      <c r="U752" s="84"/>
      <c r="V752" s="84"/>
      <c r="W752" s="84"/>
      <c r="X752" s="84"/>
      <c r="Y752" s="84"/>
      <c r="Z752" s="84"/>
    </row>
    <row r="753" spans="1:26" ht="13.5" customHeight="1" x14ac:dyDescent="0.3">
      <c r="A753" s="84"/>
      <c r="B753" s="84"/>
      <c r="C753" s="84"/>
      <c r="D753" s="84"/>
      <c r="E753" s="84"/>
      <c r="F753" s="84"/>
      <c r="G753" s="84"/>
      <c r="H753" s="84"/>
      <c r="I753" s="84"/>
      <c r="J753" s="84"/>
      <c r="K753" s="84"/>
      <c r="L753" s="84"/>
      <c r="M753" s="84"/>
      <c r="N753" s="84"/>
      <c r="O753" s="84"/>
      <c r="P753" s="84"/>
      <c r="Q753" s="84"/>
      <c r="R753" s="84"/>
      <c r="S753" s="84"/>
      <c r="T753" s="84"/>
      <c r="U753" s="84"/>
      <c r="V753" s="84"/>
      <c r="W753" s="84"/>
      <c r="X753" s="84"/>
      <c r="Y753" s="84"/>
      <c r="Z753" s="84"/>
    </row>
    <row r="754" spans="1:26" ht="13.5" customHeight="1" x14ac:dyDescent="0.3">
      <c r="A754" s="84"/>
      <c r="B754" s="84"/>
      <c r="C754" s="84"/>
      <c r="D754" s="84"/>
      <c r="E754" s="84"/>
      <c r="F754" s="84"/>
      <c r="G754" s="84"/>
      <c r="H754" s="84"/>
      <c r="I754" s="84"/>
      <c r="J754" s="84"/>
      <c r="K754" s="84"/>
      <c r="L754" s="84"/>
      <c r="M754" s="84"/>
      <c r="N754" s="84"/>
      <c r="O754" s="84"/>
      <c r="P754" s="84"/>
      <c r="Q754" s="84"/>
      <c r="R754" s="84"/>
      <c r="S754" s="84"/>
      <c r="T754" s="84"/>
      <c r="U754" s="84"/>
      <c r="V754" s="84"/>
      <c r="W754" s="84"/>
      <c r="X754" s="84"/>
      <c r="Y754" s="84"/>
      <c r="Z754" s="84"/>
    </row>
    <row r="755" spans="1:26" ht="13.5" customHeight="1" x14ac:dyDescent="0.3">
      <c r="A755" s="84"/>
      <c r="B755" s="84"/>
      <c r="C755" s="84"/>
      <c r="D755" s="84"/>
      <c r="E755" s="84"/>
      <c r="F755" s="84"/>
      <c r="G755" s="84"/>
      <c r="H755" s="84"/>
      <c r="I755" s="84"/>
      <c r="J755" s="84"/>
      <c r="K755" s="84"/>
      <c r="L755" s="84"/>
      <c r="M755" s="84"/>
      <c r="N755" s="84"/>
      <c r="O755" s="84"/>
      <c r="P755" s="84"/>
      <c r="Q755" s="84"/>
      <c r="R755" s="84"/>
      <c r="S755" s="84"/>
      <c r="T755" s="84"/>
      <c r="U755" s="84"/>
      <c r="V755" s="84"/>
      <c r="W755" s="84"/>
      <c r="X755" s="84"/>
      <c r="Y755" s="84"/>
      <c r="Z755" s="84"/>
    </row>
    <row r="756" spans="1:26" ht="13.5" customHeight="1" x14ac:dyDescent="0.3">
      <c r="A756" s="84"/>
      <c r="B756" s="84"/>
      <c r="C756" s="84"/>
      <c r="D756" s="84"/>
      <c r="E756" s="84"/>
      <c r="F756" s="84"/>
      <c r="G756" s="84"/>
      <c r="H756" s="84"/>
      <c r="I756" s="84"/>
      <c r="J756" s="84"/>
      <c r="K756" s="84"/>
      <c r="L756" s="84"/>
      <c r="M756" s="84"/>
      <c r="N756" s="84"/>
      <c r="O756" s="84"/>
      <c r="P756" s="84"/>
      <c r="Q756" s="84"/>
      <c r="R756" s="84"/>
      <c r="S756" s="84"/>
      <c r="T756" s="84"/>
      <c r="U756" s="84"/>
      <c r="V756" s="84"/>
      <c r="W756" s="84"/>
      <c r="X756" s="84"/>
      <c r="Y756" s="84"/>
      <c r="Z756" s="84"/>
    </row>
    <row r="757" spans="1:26" ht="13.5" customHeight="1" x14ac:dyDescent="0.3">
      <c r="A757" s="84"/>
      <c r="B757" s="84"/>
      <c r="C757" s="84"/>
      <c r="D757" s="84"/>
      <c r="E757" s="84"/>
      <c r="F757" s="84"/>
      <c r="G757" s="84"/>
      <c r="H757" s="84"/>
      <c r="I757" s="84"/>
      <c r="J757" s="84"/>
      <c r="K757" s="84"/>
      <c r="L757" s="84"/>
      <c r="M757" s="84"/>
      <c r="N757" s="84"/>
      <c r="O757" s="84"/>
      <c r="P757" s="84"/>
      <c r="Q757" s="84"/>
      <c r="R757" s="84"/>
      <c r="S757" s="84"/>
      <c r="T757" s="84"/>
      <c r="U757" s="84"/>
      <c r="V757" s="84"/>
      <c r="W757" s="84"/>
      <c r="X757" s="84"/>
      <c r="Y757" s="84"/>
      <c r="Z757" s="84"/>
    </row>
    <row r="758" spans="1:26" ht="13.5" customHeight="1" x14ac:dyDescent="0.3">
      <c r="A758" s="84"/>
      <c r="B758" s="84"/>
      <c r="C758" s="84"/>
      <c r="D758" s="84"/>
      <c r="E758" s="84"/>
      <c r="F758" s="84"/>
      <c r="G758" s="84"/>
      <c r="H758" s="84"/>
      <c r="I758" s="84"/>
      <c r="J758" s="84"/>
      <c r="K758" s="84"/>
      <c r="L758" s="84"/>
      <c r="M758" s="84"/>
      <c r="N758" s="84"/>
      <c r="O758" s="84"/>
      <c r="P758" s="84"/>
      <c r="Q758" s="84"/>
      <c r="R758" s="84"/>
      <c r="S758" s="84"/>
      <c r="T758" s="84"/>
      <c r="U758" s="84"/>
      <c r="V758" s="84"/>
      <c r="W758" s="84"/>
      <c r="X758" s="84"/>
      <c r="Y758" s="84"/>
      <c r="Z758" s="84"/>
    </row>
    <row r="759" spans="1:26" ht="13.5" customHeight="1" x14ac:dyDescent="0.3">
      <c r="A759" s="84"/>
      <c r="B759" s="84"/>
      <c r="C759" s="84"/>
      <c r="D759" s="84"/>
      <c r="E759" s="84"/>
      <c r="F759" s="84"/>
      <c r="G759" s="84"/>
      <c r="H759" s="84"/>
      <c r="I759" s="84"/>
      <c r="J759" s="84"/>
      <c r="K759" s="84"/>
      <c r="L759" s="84"/>
      <c r="M759" s="84"/>
      <c r="N759" s="84"/>
      <c r="O759" s="84"/>
      <c r="P759" s="84"/>
      <c r="Q759" s="84"/>
      <c r="R759" s="84"/>
      <c r="S759" s="84"/>
      <c r="T759" s="84"/>
      <c r="U759" s="84"/>
      <c r="V759" s="84"/>
      <c r="W759" s="84"/>
      <c r="X759" s="84"/>
      <c r="Y759" s="84"/>
      <c r="Z759" s="84"/>
    </row>
    <row r="760" spans="1:26" ht="13.5" customHeight="1" x14ac:dyDescent="0.3">
      <c r="A760" s="84"/>
      <c r="B760" s="84"/>
      <c r="C760" s="84"/>
      <c r="D760" s="84"/>
      <c r="E760" s="84"/>
      <c r="F760" s="84"/>
      <c r="G760" s="84"/>
      <c r="H760" s="84"/>
      <c r="I760" s="84"/>
      <c r="J760" s="84"/>
      <c r="K760" s="84"/>
      <c r="L760" s="84"/>
      <c r="M760" s="84"/>
      <c r="N760" s="84"/>
      <c r="O760" s="84"/>
      <c r="P760" s="84"/>
      <c r="Q760" s="84"/>
      <c r="R760" s="84"/>
      <c r="S760" s="84"/>
      <c r="T760" s="84"/>
      <c r="U760" s="84"/>
      <c r="V760" s="84"/>
      <c r="W760" s="84"/>
      <c r="X760" s="84"/>
      <c r="Y760" s="84"/>
      <c r="Z760" s="84"/>
    </row>
    <row r="761" spans="1:26" ht="13.5" customHeight="1" x14ac:dyDescent="0.3">
      <c r="A761" s="84"/>
      <c r="B761" s="84"/>
      <c r="C761" s="84"/>
      <c r="D761" s="84"/>
      <c r="E761" s="84"/>
      <c r="F761" s="84"/>
      <c r="G761" s="84"/>
      <c r="H761" s="84"/>
      <c r="I761" s="84"/>
      <c r="J761" s="84"/>
      <c r="K761" s="84"/>
      <c r="L761" s="84"/>
      <c r="M761" s="84"/>
      <c r="N761" s="84"/>
      <c r="O761" s="84"/>
      <c r="P761" s="84"/>
      <c r="Q761" s="84"/>
      <c r="R761" s="84"/>
      <c r="S761" s="84"/>
      <c r="T761" s="84"/>
      <c r="U761" s="84"/>
      <c r="V761" s="84"/>
      <c r="W761" s="84"/>
      <c r="X761" s="84"/>
      <c r="Y761" s="84"/>
      <c r="Z761" s="84"/>
    </row>
    <row r="762" spans="1:26" ht="13.5" customHeight="1" x14ac:dyDescent="0.3">
      <c r="A762" s="84"/>
      <c r="B762" s="84"/>
      <c r="C762" s="84"/>
      <c r="D762" s="84"/>
      <c r="E762" s="84"/>
      <c r="F762" s="84"/>
      <c r="G762" s="84"/>
      <c r="H762" s="84"/>
      <c r="I762" s="84"/>
      <c r="J762" s="84"/>
      <c r="K762" s="84"/>
      <c r="L762" s="84"/>
      <c r="M762" s="84"/>
      <c r="N762" s="84"/>
      <c r="O762" s="84"/>
      <c r="P762" s="84"/>
      <c r="Q762" s="84"/>
      <c r="R762" s="84"/>
      <c r="S762" s="84"/>
      <c r="T762" s="84"/>
      <c r="U762" s="84"/>
      <c r="V762" s="84"/>
      <c r="W762" s="84"/>
      <c r="X762" s="84"/>
      <c r="Y762" s="84"/>
      <c r="Z762" s="84"/>
    </row>
    <row r="763" spans="1:26" ht="13.5" customHeight="1" x14ac:dyDescent="0.3">
      <c r="A763" s="84"/>
      <c r="B763" s="84"/>
      <c r="C763" s="84"/>
      <c r="D763" s="84"/>
      <c r="E763" s="84"/>
      <c r="F763" s="84"/>
      <c r="G763" s="84"/>
      <c r="H763" s="84"/>
      <c r="I763" s="84"/>
      <c r="J763" s="84"/>
      <c r="K763" s="84"/>
      <c r="L763" s="84"/>
      <c r="M763" s="84"/>
      <c r="N763" s="84"/>
      <c r="O763" s="84"/>
      <c r="P763" s="84"/>
      <c r="Q763" s="84"/>
      <c r="R763" s="84"/>
      <c r="S763" s="84"/>
      <c r="T763" s="84"/>
      <c r="U763" s="84"/>
      <c r="V763" s="84"/>
      <c r="W763" s="84"/>
      <c r="X763" s="84"/>
      <c r="Y763" s="84"/>
      <c r="Z763" s="84"/>
    </row>
    <row r="764" spans="1:26" ht="13.5" customHeight="1" x14ac:dyDescent="0.3">
      <c r="A764" s="84"/>
      <c r="B764" s="84"/>
      <c r="C764" s="84"/>
      <c r="D764" s="84"/>
      <c r="E764" s="84"/>
      <c r="F764" s="84"/>
      <c r="G764" s="84"/>
      <c r="H764" s="84"/>
      <c r="I764" s="84"/>
      <c r="J764" s="84"/>
      <c r="K764" s="84"/>
      <c r="L764" s="84"/>
      <c r="M764" s="84"/>
      <c r="N764" s="84"/>
      <c r="O764" s="84"/>
      <c r="P764" s="84"/>
      <c r="Q764" s="84"/>
      <c r="R764" s="84"/>
      <c r="S764" s="84"/>
      <c r="T764" s="84"/>
      <c r="U764" s="84"/>
      <c r="V764" s="84"/>
      <c r="W764" s="84"/>
      <c r="X764" s="84"/>
      <c r="Y764" s="84"/>
      <c r="Z764" s="84"/>
    </row>
    <row r="765" spans="1:26" ht="13.5" customHeight="1" x14ac:dyDescent="0.3">
      <c r="A765" s="84"/>
      <c r="B765" s="84"/>
      <c r="C765" s="84"/>
      <c r="D765" s="84"/>
      <c r="E765" s="84"/>
      <c r="F765" s="84"/>
      <c r="G765" s="84"/>
      <c r="H765" s="84"/>
      <c r="I765" s="84"/>
      <c r="J765" s="84"/>
      <c r="K765" s="84"/>
      <c r="L765" s="84"/>
      <c r="M765" s="84"/>
      <c r="N765" s="84"/>
      <c r="O765" s="84"/>
      <c r="P765" s="84"/>
      <c r="Q765" s="84"/>
      <c r="R765" s="84"/>
      <c r="S765" s="84"/>
      <c r="T765" s="84"/>
      <c r="U765" s="84"/>
      <c r="V765" s="84"/>
      <c r="W765" s="84"/>
      <c r="X765" s="84"/>
      <c r="Y765" s="84"/>
      <c r="Z765" s="84"/>
    </row>
    <row r="766" spans="1:26" ht="13.5" customHeight="1" x14ac:dyDescent="0.3">
      <c r="A766" s="84"/>
      <c r="B766" s="84"/>
      <c r="C766" s="84"/>
      <c r="D766" s="84"/>
      <c r="E766" s="84"/>
      <c r="F766" s="84"/>
      <c r="G766" s="84"/>
      <c r="H766" s="84"/>
      <c r="I766" s="84"/>
      <c r="J766" s="84"/>
      <c r="K766" s="84"/>
      <c r="L766" s="84"/>
      <c r="M766" s="84"/>
      <c r="N766" s="84"/>
      <c r="O766" s="84"/>
      <c r="P766" s="84"/>
      <c r="Q766" s="84"/>
      <c r="R766" s="84"/>
      <c r="S766" s="84"/>
      <c r="T766" s="84"/>
      <c r="U766" s="84"/>
      <c r="V766" s="84"/>
      <c r="W766" s="84"/>
      <c r="X766" s="84"/>
      <c r="Y766" s="84"/>
      <c r="Z766" s="84"/>
    </row>
    <row r="767" spans="1:26" ht="13.5" customHeight="1" x14ac:dyDescent="0.3">
      <c r="A767" s="84"/>
      <c r="B767" s="84"/>
      <c r="C767" s="84"/>
      <c r="D767" s="84"/>
      <c r="E767" s="84"/>
      <c r="F767" s="84"/>
      <c r="G767" s="84"/>
      <c r="H767" s="84"/>
      <c r="I767" s="84"/>
      <c r="J767" s="84"/>
      <c r="K767" s="84"/>
      <c r="L767" s="84"/>
      <c r="M767" s="84"/>
      <c r="N767" s="84"/>
      <c r="O767" s="84"/>
      <c r="P767" s="84"/>
      <c r="Q767" s="84"/>
      <c r="R767" s="84"/>
      <c r="S767" s="84"/>
      <c r="T767" s="84"/>
      <c r="U767" s="84"/>
      <c r="V767" s="84"/>
      <c r="W767" s="84"/>
      <c r="X767" s="84"/>
      <c r="Y767" s="84"/>
      <c r="Z767" s="84"/>
    </row>
    <row r="768" spans="1:26" ht="13.5" customHeight="1" x14ac:dyDescent="0.3">
      <c r="A768" s="84"/>
      <c r="B768" s="84"/>
      <c r="C768" s="84"/>
      <c r="D768" s="84"/>
      <c r="E768" s="84"/>
      <c r="F768" s="84"/>
      <c r="G768" s="84"/>
      <c r="H768" s="84"/>
      <c r="I768" s="84"/>
      <c r="J768" s="84"/>
      <c r="K768" s="84"/>
      <c r="L768" s="84"/>
      <c r="M768" s="84"/>
      <c r="N768" s="84"/>
      <c r="O768" s="84"/>
      <c r="P768" s="84"/>
      <c r="Q768" s="84"/>
      <c r="R768" s="84"/>
      <c r="S768" s="84"/>
      <c r="T768" s="84"/>
      <c r="U768" s="84"/>
      <c r="V768" s="84"/>
      <c r="W768" s="84"/>
      <c r="X768" s="84"/>
      <c r="Y768" s="84"/>
      <c r="Z768" s="84"/>
    </row>
    <row r="769" spans="1:26" ht="13.5" customHeight="1" x14ac:dyDescent="0.3">
      <c r="A769" s="84"/>
      <c r="B769" s="84"/>
      <c r="C769" s="84"/>
      <c r="D769" s="84"/>
      <c r="E769" s="84"/>
      <c r="F769" s="84"/>
      <c r="G769" s="84"/>
      <c r="H769" s="84"/>
      <c r="I769" s="84"/>
      <c r="J769" s="84"/>
      <c r="K769" s="84"/>
      <c r="L769" s="84"/>
      <c r="M769" s="84"/>
      <c r="N769" s="84"/>
      <c r="O769" s="84"/>
      <c r="P769" s="84"/>
      <c r="Q769" s="84"/>
      <c r="R769" s="84"/>
      <c r="S769" s="84"/>
      <c r="T769" s="84"/>
      <c r="U769" s="84"/>
      <c r="V769" s="84"/>
      <c r="W769" s="84"/>
      <c r="X769" s="84"/>
      <c r="Y769" s="84"/>
      <c r="Z769" s="84"/>
    </row>
    <row r="770" spans="1:26" ht="13.5" customHeight="1" x14ac:dyDescent="0.3">
      <c r="A770" s="84"/>
      <c r="B770" s="84"/>
      <c r="C770" s="84"/>
      <c r="D770" s="84"/>
      <c r="E770" s="84"/>
      <c r="F770" s="84"/>
      <c r="G770" s="84"/>
      <c r="H770" s="84"/>
      <c r="I770" s="84"/>
      <c r="J770" s="84"/>
      <c r="K770" s="84"/>
      <c r="L770" s="84"/>
      <c r="M770" s="84"/>
      <c r="N770" s="84"/>
      <c r="O770" s="84"/>
      <c r="P770" s="84"/>
      <c r="Q770" s="84"/>
      <c r="R770" s="84"/>
      <c r="S770" s="84"/>
      <c r="T770" s="84"/>
      <c r="U770" s="84"/>
      <c r="V770" s="84"/>
      <c r="W770" s="84"/>
      <c r="X770" s="84"/>
      <c r="Y770" s="84"/>
      <c r="Z770" s="84"/>
    </row>
    <row r="771" spans="1:26" ht="13.5" customHeight="1" x14ac:dyDescent="0.3">
      <c r="A771" s="84"/>
      <c r="B771" s="84"/>
      <c r="C771" s="84"/>
      <c r="D771" s="84"/>
      <c r="E771" s="84"/>
      <c r="F771" s="84"/>
      <c r="G771" s="84"/>
      <c r="H771" s="84"/>
      <c r="I771" s="84"/>
      <c r="J771" s="84"/>
      <c r="K771" s="84"/>
      <c r="L771" s="84"/>
      <c r="M771" s="84"/>
      <c r="N771" s="84"/>
      <c r="O771" s="84"/>
      <c r="P771" s="84"/>
      <c r="Q771" s="84"/>
      <c r="R771" s="84"/>
      <c r="S771" s="84"/>
      <c r="T771" s="84"/>
      <c r="U771" s="84"/>
      <c r="V771" s="84"/>
      <c r="W771" s="84"/>
      <c r="X771" s="84"/>
      <c r="Y771" s="84"/>
      <c r="Z771" s="84"/>
    </row>
    <row r="772" spans="1:26" ht="13.5" customHeight="1" x14ac:dyDescent="0.3">
      <c r="A772" s="84"/>
      <c r="B772" s="84"/>
      <c r="C772" s="84"/>
      <c r="D772" s="84"/>
      <c r="E772" s="84"/>
      <c r="F772" s="84"/>
      <c r="G772" s="84"/>
      <c r="H772" s="84"/>
      <c r="I772" s="84"/>
      <c r="J772" s="84"/>
      <c r="K772" s="84"/>
      <c r="L772" s="84"/>
      <c r="M772" s="84"/>
      <c r="N772" s="84"/>
      <c r="O772" s="84"/>
      <c r="P772" s="84"/>
      <c r="Q772" s="84"/>
      <c r="R772" s="84"/>
      <c r="S772" s="84"/>
      <c r="T772" s="84"/>
      <c r="U772" s="84"/>
      <c r="V772" s="84"/>
      <c r="W772" s="84"/>
      <c r="X772" s="84"/>
      <c r="Y772" s="84"/>
      <c r="Z772" s="84"/>
    </row>
    <row r="773" spans="1:26" ht="13.5" customHeight="1" x14ac:dyDescent="0.3">
      <c r="A773" s="84"/>
      <c r="B773" s="84"/>
      <c r="C773" s="84"/>
      <c r="D773" s="84"/>
      <c r="E773" s="84"/>
      <c r="F773" s="84"/>
      <c r="G773" s="84"/>
      <c r="H773" s="84"/>
      <c r="I773" s="84"/>
      <c r="J773" s="84"/>
      <c r="K773" s="84"/>
      <c r="L773" s="84"/>
      <c r="M773" s="84"/>
      <c r="N773" s="84"/>
      <c r="O773" s="84"/>
      <c r="P773" s="84"/>
      <c r="Q773" s="84"/>
      <c r="R773" s="84"/>
      <c r="S773" s="84"/>
      <c r="T773" s="84"/>
      <c r="U773" s="84"/>
      <c r="V773" s="84"/>
      <c r="W773" s="84"/>
      <c r="X773" s="84"/>
      <c r="Y773" s="84"/>
      <c r="Z773" s="84"/>
    </row>
    <row r="774" spans="1:26" ht="13.5" customHeight="1" x14ac:dyDescent="0.3">
      <c r="A774" s="84"/>
      <c r="B774" s="84"/>
      <c r="C774" s="84"/>
      <c r="D774" s="84"/>
      <c r="E774" s="84"/>
      <c r="F774" s="84"/>
      <c r="G774" s="84"/>
      <c r="H774" s="84"/>
      <c r="I774" s="84"/>
      <c r="J774" s="84"/>
      <c r="K774" s="84"/>
      <c r="L774" s="84"/>
      <c r="M774" s="84"/>
      <c r="N774" s="84"/>
      <c r="O774" s="84"/>
      <c r="P774" s="84"/>
      <c r="Q774" s="84"/>
      <c r="R774" s="84"/>
      <c r="S774" s="84"/>
      <c r="T774" s="84"/>
      <c r="U774" s="84"/>
      <c r="V774" s="84"/>
      <c r="W774" s="84"/>
      <c r="X774" s="84"/>
      <c r="Y774" s="84"/>
      <c r="Z774" s="84"/>
    </row>
    <row r="775" spans="1:26" ht="13.5" customHeight="1" x14ac:dyDescent="0.3">
      <c r="A775" s="84"/>
      <c r="B775" s="84"/>
      <c r="C775" s="84"/>
      <c r="D775" s="84"/>
      <c r="E775" s="84"/>
      <c r="F775" s="84"/>
      <c r="G775" s="84"/>
      <c r="H775" s="84"/>
      <c r="I775" s="84"/>
      <c r="J775" s="84"/>
      <c r="K775" s="84"/>
      <c r="L775" s="84"/>
      <c r="M775" s="84"/>
      <c r="N775" s="84"/>
      <c r="O775" s="84"/>
      <c r="P775" s="84"/>
      <c r="Q775" s="84"/>
      <c r="R775" s="84"/>
      <c r="S775" s="84"/>
      <c r="T775" s="84"/>
      <c r="U775" s="84"/>
      <c r="V775" s="84"/>
      <c r="W775" s="84"/>
      <c r="X775" s="84"/>
      <c r="Y775" s="84"/>
      <c r="Z775" s="84"/>
    </row>
    <row r="776" spans="1:26" ht="13.5" customHeight="1" x14ac:dyDescent="0.3">
      <c r="A776" s="84"/>
      <c r="B776" s="84"/>
      <c r="C776" s="84"/>
      <c r="D776" s="84"/>
      <c r="E776" s="84"/>
      <c r="F776" s="84"/>
      <c r="G776" s="84"/>
      <c r="H776" s="84"/>
      <c r="I776" s="84"/>
      <c r="J776" s="84"/>
      <c r="K776" s="84"/>
      <c r="L776" s="84"/>
      <c r="M776" s="84"/>
      <c r="N776" s="84"/>
      <c r="O776" s="84"/>
      <c r="P776" s="84"/>
      <c r="Q776" s="84"/>
      <c r="R776" s="84"/>
      <c r="S776" s="84"/>
      <c r="T776" s="84"/>
      <c r="U776" s="84"/>
      <c r="V776" s="84"/>
      <c r="W776" s="84"/>
      <c r="X776" s="84"/>
      <c r="Y776" s="84"/>
      <c r="Z776" s="84"/>
    </row>
    <row r="777" spans="1:26" ht="13.5" customHeight="1" x14ac:dyDescent="0.3">
      <c r="A777" s="84"/>
      <c r="B777" s="84"/>
      <c r="C777" s="84"/>
      <c r="D777" s="84"/>
      <c r="E777" s="84"/>
      <c r="F777" s="84"/>
      <c r="G777" s="84"/>
      <c r="H777" s="84"/>
      <c r="I777" s="84"/>
      <c r="J777" s="84"/>
      <c r="K777" s="84"/>
      <c r="L777" s="84"/>
      <c r="M777" s="84"/>
      <c r="N777" s="84"/>
      <c r="O777" s="84"/>
      <c r="P777" s="84"/>
      <c r="Q777" s="84"/>
      <c r="R777" s="84"/>
      <c r="S777" s="84"/>
      <c r="T777" s="84"/>
      <c r="U777" s="84"/>
      <c r="V777" s="84"/>
      <c r="W777" s="84"/>
      <c r="X777" s="84"/>
      <c r="Y777" s="84"/>
      <c r="Z777" s="84"/>
    </row>
    <row r="778" spans="1:26" ht="13.5" customHeight="1" x14ac:dyDescent="0.3">
      <c r="A778" s="84"/>
      <c r="B778" s="84"/>
      <c r="C778" s="84"/>
      <c r="D778" s="84"/>
      <c r="E778" s="84"/>
      <c r="F778" s="84"/>
      <c r="G778" s="84"/>
      <c r="H778" s="84"/>
      <c r="I778" s="84"/>
      <c r="J778" s="84"/>
      <c r="K778" s="84"/>
      <c r="L778" s="84"/>
      <c r="M778" s="84"/>
      <c r="N778" s="84"/>
      <c r="O778" s="84"/>
      <c r="P778" s="84"/>
      <c r="Q778" s="84"/>
      <c r="R778" s="84"/>
      <c r="S778" s="84"/>
      <c r="T778" s="84"/>
      <c r="U778" s="84"/>
      <c r="V778" s="84"/>
      <c r="W778" s="84"/>
      <c r="X778" s="84"/>
      <c r="Y778" s="84"/>
      <c r="Z778" s="84"/>
    </row>
    <row r="779" spans="1:26" ht="13.5" customHeight="1" x14ac:dyDescent="0.3">
      <c r="A779" s="84"/>
      <c r="B779" s="84"/>
      <c r="C779" s="84"/>
      <c r="D779" s="84"/>
      <c r="E779" s="84"/>
      <c r="F779" s="84"/>
      <c r="G779" s="84"/>
      <c r="H779" s="84"/>
      <c r="I779" s="84"/>
      <c r="J779" s="84"/>
      <c r="K779" s="84"/>
      <c r="L779" s="84"/>
      <c r="M779" s="84"/>
      <c r="N779" s="84"/>
      <c r="O779" s="84"/>
      <c r="P779" s="84"/>
      <c r="Q779" s="84"/>
      <c r="R779" s="84"/>
      <c r="S779" s="84"/>
      <c r="T779" s="84"/>
      <c r="U779" s="84"/>
      <c r="V779" s="84"/>
      <c r="W779" s="84"/>
      <c r="X779" s="84"/>
      <c r="Y779" s="84"/>
      <c r="Z779" s="84"/>
    </row>
    <row r="780" spans="1:26" ht="13.5" customHeight="1" x14ac:dyDescent="0.3">
      <c r="A780" s="84"/>
      <c r="B780" s="84"/>
      <c r="C780" s="84"/>
      <c r="D780" s="84"/>
      <c r="E780" s="84"/>
      <c r="F780" s="84"/>
      <c r="G780" s="84"/>
      <c r="H780" s="84"/>
      <c r="I780" s="84"/>
      <c r="J780" s="84"/>
      <c r="K780" s="84"/>
      <c r="L780" s="84"/>
      <c r="M780" s="84"/>
      <c r="N780" s="84"/>
      <c r="O780" s="84"/>
      <c r="P780" s="84"/>
      <c r="Q780" s="84"/>
      <c r="R780" s="84"/>
      <c r="S780" s="84"/>
      <c r="T780" s="84"/>
      <c r="U780" s="84"/>
      <c r="V780" s="84"/>
      <c r="W780" s="84"/>
      <c r="X780" s="84"/>
      <c r="Y780" s="84"/>
      <c r="Z780" s="84"/>
    </row>
    <row r="781" spans="1:26" ht="13.5" customHeight="1" x14ac:dyDescent="0.3">
      <c r="A781" s="84"/>
      <c r="B781" s="84"/>
      <c r="C781" s="84"/>
      <c r="D781" s="84"/>
      <c r="E781" s="84"/>
      <c r="F781" s="84"/>
      <c r="G781" s="84"/>
      <c r="H781" s="84"/>
      <c r="I781" s="84"/>
      <c r="J781" s="84"/>
      <c r="K781" s="84"/>
      <c r="L781" s="84"/>
      <c r="M781" s="84"/>
      <c r="N781" s="84"/>
      <c r="O781" s="84"/>
      <c r="P781" s="84"/>
      <c r="Q781" s="84"/>
      <c r="R781" s="84"/>
      <c r="S781" s="84"/>
      <c r="T781" s="84"/>
      <c r="U781" s="84"/>
      <c r="V781" s="84"/>
      <c r="W781" s="84"/>
      <c r="X781" s="84"/>
      <c r="Y781" s="84"/>
      <c r="Z781" s="84"/>
    </row>
    <row r="782" spans="1:26" ht="13.5" customHeight="1" x14ac:dyDescent="0.3">
      <c r="A782" s="84"/>
      <c r="B782" s="84"/>
      <c r="C782" s="84"/>
      <c r="D782" s="84"/>
      <c r="E782" s="84"/>
      <c r="F782" s="84"/>
      <c r="G782" s="84"/>
      <c r="H782" s="84"/>
      <c r="I782" s="84"/>
      <c r="J782" s="84"/>
      <c r="K782" s="84"/>
      <c r="L782" s="84"/>
      <c r="M782" s="84"/>
      <c r="N782" s="84"/>
      <c r="O782" s="84"/>
      <c r="P782" s="84"/>
      <c r="Q782" s="84"/>
      <c r="R782" s="84"/>
      <c r="S782" s="84"/>
      <c r="T782" s="84"/>
      <c r="U782" s="84"/>
      <c r="V782" s="84"/>
      <c r="W782" s="84"/>
      <c r="X782" s="84"/>
      <c r="Y782" s="84"/>
      <c r="Z782" s="84"/>
    </row>
    <row r="783" spans="1:26" ht="13.5" customHeight="1" x14ac:dyDescent="0.3">
      <c r="A783" s="84"/>
      <c r="B783" s="84"/>
      <c r="C783" s="84"/>
      <c r="D783" s="84"/>
      <c r="E783" s="84"/>
      <c r="F783" s="84"/>
      <c r="G783" s="84"/>
      <c r="H783" s="84"/>
      <c r="I783" s="84"/>
      <c r="J783" s="84"/>
      <c r="K783" s="84"/>
      <c r="L783" s="84"/>
      <c r="M783" s="84"/>
      <c r="N783" s="84"/>
      <c r="O783" s="84"/>
      <c r="P783" s="84"/>
      <c r="Q783" s="84"/>
      <c r="R783" s="84"/>
      <c r="S783" s="84"/>
      <c r="T783" s="84"/>
      <c r="U783" s="84"/>
      <c r="V783" s="84"/>
      <c r="W783" s="84"/>
      <c r="X783" s="84"/>
      <c r="Y783" s="84"/>
      <c r="Z783" s="84"/>
    </row>
    <row r="784" spans="1:26" ht="13.5" customHeight="1" x14ac:dyDescent="0.3">
      <c r="A784" s="84"/>
      <c r="B784" s="84"/>
      <c r="C784" s="84"/>
      <c r="D784" s="84"/>
      <c r="E784" s="84"/>
      <c r="F784" s="84"/>
      <c r="G784" s="84"/>
      <c r="H784" s="84"/>
      <c r="I784" s="84"/>
      <c r="J784" s="84"/>
      <c r="K784" s="84"/>
      <c r="L784" s="84"/>
      <c r="M784" s="84"/>
      <c r="N784" s="84"/>
      <c r="O784" s="84"/>
      <c r="P784" s="84"/>
      <c r="Q784" s="84"/>
      <c r="R784" s="84"/>
      <c r="S784" s="84"/>
      <c r="T784" s="84"/>
      <c r="U784" s="84"/>
      <c r="V784" s="84"/>
      <c r="W784" s="84"/>
      <c r="X784" s="84"/>
      <c r="Y784" s="84"/>
      <c r="Z784" s="84"/>
    </row>
    <row r="785" spans="1:26" ht="13.5" customHeight="1" x14ac:dyDescent="0.3">
      <c r="A785" s="84"/>
      <c r="B785" s="84"/>
      <c r="C785" s="84"/>
      <c r="D785" s="84"/>
      <c r="E785" s="84"/>
      <c r="F785" s="84"/>
      <c r="G785" s="84"/>
      <c r="H785" s="84"/>
      <c r="I785" s="84"/>
      <c r="J785" s="84"/>
      <c r="K785" s="84"/>
      <c r="L785" s="84"/>
      <c r="M785" s="84"/>
      <c r="N785" s="84"/>
      <c r="O785" s="84"/>
      <c r="P785" s="84"/>
      <c r="Q785" s="84"/>
      <c r="R785" s="84"/>
      <c r="S785" s="84"/>
      <c r="T785" s="84"/>
      <c r="U785" s="84"/>
      <c r="V785" s="84"/>
      <c r="W785" s="84"/>
      <c r="X785" s="84"/>
      <c r="Y785" s="84"/>
      <c r="Z785" s="84"/>
    </row>
    <row r="786" spans="1:26" ht="13.5" customHeight="1" x14ac:dyDescent="0.3">
      <c r="A786" s="84"/>
      <c r="B786" s="84"/>
      <c r="C786" s="84"/>
      <c r="D786" s="84"/>
      <c r="E786" s="84"/>
      <c r="F786" s="84"/>
      <c r="G786" s="84"/>
      <c r="H786" s="84"/>
      <c r="I786" s="84"/>
      <c r="J786" s="84"/>
      <c r="K786" s="84"/>
      <c r="L786" s="84"/>
      <c r="M786" s="84"/>
      <c r="N786" s="84"/>
      <c r="O786" s="84"/>
      <c r="P786" s="84"/>
      <c r="Q786" s="84"/>
      <c r="R786" s="84"/>
      <c r="S786" s="84"/>
      <c r="T786" s="84"/>
      <c r="U786" s="84"/>
      <c r="V786" s="84"/>
      <c r="W786" s="84"/>
      <c r="X786" s="84"/>
      <c r="Y786" s="84"/>
      <c r="Z786" s="84"/>
    </row>
    <row r="787" spans="1:26" ht="13.5" customHeight="1" x14ac:dyDescent="0.3">
      <c r="A787" s="84"/>
      <c r="B787" s="84"/>
      <c r="C787" s="84"/>
      <c r="D787" s="84"/>
      <c r="E787" s="84"/>
      <c r="F787" s="84"/>
      <c r="G787" s="84"/>
      <c r="H787" s="84"/>
      <c r="I787" s="84"/>
      <c r="J787" s="84"/>
      <c r="K787" s="84"/>
      <c r="L787" s="84"/>
      <c r="M787" s="84"/>
      <c r="N787" s="84"/>
      <c r="O787" s="84"/>
      <c r="P787" s="84"/>
      <c r="Q787" s="84"/>
      <c r="R787" s="84"/>
      <c r="S787" s="84"/>
      <c r="T787" s="84"/>
      <c r="U787" s="84"/>
      <c r="V787" s="84"/>
      <c r="W787" s="84"/>
      <c r="X787" s="84"/>
      <c r="Y787" s="84"/>
      <c r="Z787" s="84"/>
    </row>
    <row r="788" spans="1:26" ht="13.5" customHeight="1" x14ac:dyDescent="0.3">
      <c r="A788" s="84"/>
      <c r="B788" s="84"/>
      <c r="C788" s="84"/>
      <c r="D788" s="84"/>
      <c r="E788" s="84"/>
      <c r="F788" s="84"/>
      <c r="G788" s="84"/>
      <c r="H788" s="84"/>
      <c r="I788" s="84"/>
      <c r="J788" s="84"/>
      <c r="K788" s="84"/>
      <c r="L788" s="84"/>
      <c r="M788" s="84"/>
      <c r="N788" s="84"/>
      <c r="O788" s="84"/>
      <c r="P788" s="84"/>
      <c r="Q788" s="84"/>
      <c r="R788" s="84"/>
      <c r="S788" s="84"/>
      <c r="T788" s="84"/>
      <c r="U788" s="84"/>
      <c r="V788" s="84"/>
      <c r="W788" s="84"/>
      <c r="X788" s="84"/>
      <c r="Y788" s="84"/>
      <c r="Z788" s="84"/>
    </row>
    <row r="789" spans="1:26" ht="13.5" customHeight="1" x14ac:dyDescent="0.3">
      <c r="A789" s="84"/>
      <c r="B789" s="84"/>
      <c r="C789" s="84"/>
      <c r="D789" s="84"/>
      <c r="E789" s="84"/>
      <c r="F789" s="84"/>
      <c r="G789" s="84"/>
      <c r="H789" s="84"/>
      <c r="I789" s="84"/>
      <c r="J789" s="84"/>
      <c r="K789" s="84"/>
      <c r="L789" s="84"/>
      <c r="M789" s="84"/>
      <c r="N789" s="84"/>
      <c r="O789" s="84"/>
      <c r="P789" s="84"/>
      <c r="Q789" s="84"/>
      <c r="R789" s="84"/>
      <c r="S789" s="84"/>
      <c r="T789" s="84"/>
      <c r="U789" s="84"/>
      <c r="V789" s="84"/>
      <c r="W789" s="84"/>
      <c r="X789" s="84"/>
      <c r="Y789" s="84"/>
      <c r="Z789" s="84"/>
    </row>
    <row r="790" spans="1:26" ht="13.5" customHeight="1" x14ac:dyDescent="0.3">
      <c r="A790" s="84"/>
      <c r="B790" s="84"/>
      <c r="C790" s="84"/>
      <c r="D790" s="84"/>
      <c r="E790" s="84"/>
      <c r="F790" s="84"/>
      <c r="G790" s="84"/>
      <c r="H790" s="84"/>
      <c r="I790" s="84"/>
      <c r="J790" s="84"/>
      <c r="K790" s="84"/>
      <c r="L790" s="84"/>
      <c r="M790" s="84"/>
      <c r="N790" s="84"/>
      <c r="O790" s="84"/>
      <c r="P790" s="84"/>
      <c r="Q790" s="84"/>
      <c r="R790" s="84"/>
      <c r="S790" s="84"/>
      <c r="T790" s="84"/>
      <c r="U790" s="84"/>
      <c r="V790" s="84"/>
      <c r="W790" s="84"/>
      <c r="X790" s="84"/>
      <c r="Y790" s="84"/>
      <c r="Z790" s="84"/>
    </row>
    <row r="791" spans="1:26" ht="13.5" customHeight="1" x14ac:dyDescent="0.3">
      <c r="A791" s="84"/>
      <c r="B791" s="84"/>
      <c r="C791" s="84"/>
      <c r="D791" s="84"/>
      <c r="E791" s="84"/>
      <c r="F791" s="84"/>
      <c r="G791" s="84"/>
      <c r="H791" s="84"/>
      <c r="I791" s="84"/>
      <c r="J791" s="84"/>
      <c r="K791" s="84"/>
      <c r="L791" s="84"/>
      <c r="M791" s="84"/>
      <c r="N791" s="84"/>
      <c r="O791" s="84"/>
      <c r="P791" s="84"/>
      <c r="Q791" s="84"/>
      <c r="R791" s="84"/>
      <c r="S791" s="84"/>
      <c r="T791" s="84"/>
      <c r="U791" s="84"/>
      <c r="V791" s="84"/>
      <c r="W791" s="84"/>
      <c r="X791" s="84"/>
      <c r="Y791" s="84"/>
      <c r="Z791" s="84"/>
    </row>
    <row r="792" spans="1:26" ht="13.5" customHeight="1" x14ac:dyDescent="0.3">
      <c r="A792" s="84"/>
      <c r="B792" s="84"/>
      <c r="C792" s="84"/>
      <c r="D792" s="84"/>
      <c r="E792" s="84"/>
      <c r="F792" s="84"/>
      <c r="G792" s="84"/>
      <c r="H792" s="84"/>
      <c r="I792" s="84"/>
      <c r="J792" s="84"/>
      <c r="K792" s="84"/>
      <c r="L792" s="84"/>
      <c r="M792" s="84"/>
      <c r="N792" s="84"/>
      <c r="O792" s="84"/>
      <c r="P792" s="84"/>
      <c r="Q792" s="84"/>
      <c r="R792" s="84"/>
      <c r="S792" s="84"/>
      <c r="T792" s="84"/>
      <c r="U792" s="84"/>
      <c r="V792" s="84"/>
      <c r="W792" s="84"/>
      <c r="X792" s="84"/>
      <c r="Y792" s="84"/>
      <c r="Z792" s="84"/>
    </row>
    <row r="793" spans="1:26" ht="13.5" customHeight="1" x14ac:dyDescent="0.3">
      <c r="A793" s="84"/>
      <c r="B793" s="84"/>
      <c r="C793" s="84"/>
      <c r="D793" s="84"/>
      <c r="E793" s="84"/>
      <c r="F793" s="84"/>
      <c r="G793" s="84"/>
      <c r="H793" s="84"/>
      <c r="I793" s="84"/>
      <c r="J793" s="84"/>
      <c r="K793" s="84"/>
      <c r="L793" s="84"/>
      <c r="M793" s="84"/>
      <c r="N793" s="84"/>
      <c r="O793" s="84"/>
      <c r="P793" s="84"/>
      <c r="Q793" s="84"/>
      <c r="R793" s="84"/>
      <c r="S793" s="84"/>
      <c r="T793" s="84"/>
      <c r="U793" s="84"/>
      <c r="V793" s="84"/>
      <c r="W793" s="84"/>
      <c r="X793" s="84"/>
      <c r="Y793" s="84"/>
      <c r="Z793" s="84"/>
    </row>
    <row r="794" spans="1:26" ht="13.5" customHeight="1" x14ac:dyDescent="0.3">
      <c r="A794" s="84"/>
      <c r="B794" s="84"/>
      <c r="C794" s="84"/>
      <c r="D794" s="84"/>
      <c r="E794" s="84"/>
      <c r="F794" s="84"/>
      <c r="G794" s="84"/>
      <c r="H794" s="84"/>
      <c r="I794" s="84"/>
      <c r="J794" s="84"/>
      <c r="K794" s="84"/>
      <c r="L794" s="84"/>
      <c r="M794" s="84"/>
      <c r="N794" s="84"/>
      <c r="O794" s="84"/>
      <c r="P794" s="84"/>
      <c r="Q794" s="84"/>
      <c r="R794" s="84"/>
      <c r="S794" s="84"/>
      <c r="T794" s="84"/>
      <c r="U794" s="84"/>
      <c r="V794" s="84"/>
      <c r="W794" s="84"/>
      <c r="X794" s="84"/>
      <c r="Y794" s="84"/>
      <c r="Z794" s="84"/>
    </row>
    <row r="795" spans="1:26" ht="13.5" customHeight="1" x14ac:dyDescent="0.3">
      <c r="A795" s="84"/>
      <c r="B795" s="84"/>
      <c r="C795" s="84"/>
      <c r="D795" s="84"/>
      <c r="E795" s="84"/>
      <c r="F795" s="84"/>
      <c r="G795" s="84"/>
      <c r="H795" s="84"/>
      <c r="I795" s="84"/>
      <c r="J795" s="84"/>
      <c r="K795" s="84"/>
      <c r="L795" s="84"/>
      <c r="M795" s="84"/>
      <c r="N795" s="84"/>
      <c r="O795" s="84"/>
      <c r="P795" s="84"/>
      <c r="Q795" s="84"/>
      <c r="R795" s="84"/>
      <c r="S795" s="84"/>
      <c r="T795" s="84"/>
      <c r="U795" s="84"/>
      <c r="V795" s="84"/>
      <c r="W795" s="84"/>
      <c r="X795" s="84"/>
      <c r="Y795" s="84"/>
      <c r="Z795" s="84"/>
    </row>
    <row r="796" spans="1:26" ht="13.5" customHeight="1" x14ac:dyDescent="0.3">
      <c r="A796" s="84"/>
      <c r="B796" s="84"/>
      <c r="C796" s="84"/>
      <c r="D796" s="84"/>
      <c r="E796" s="84"/>
      <c r="F796" s="84"/>
      <c r="G796" s="84"/>
      <c r="H796" s="84"/>
      <c r="I796" s="84"/>
      <c r="J796" s="84"/>
      <c r="K796" s="84"/>
      <c r="L796" s="84"/>
      <c r="M796" s="84"/>
      <c r="N796" s="84"/>
      <c r="O796" s="84"/>
      <c r="P796" s="84"/>
      <c r="Q796" s="84"/>
      <c r="R796" s="84"/>
      <c r="S796" s="84"/>
      <c r="T796" s="84"/>
      <c r="U796" s="84"/>
      <c r="V796" s="84"/>
      <c r="W796" s="84"/>
      <c r="X796" s="84"/>
      <c r="Y796" s="84"/>
      <c r="Z796" s="84"/>
    </row>
    <row r="797" spans="1:26" ht="13.5" customHeight="1" x14ac:dyDescent="0.3">
      <c r="A797" s="84"/>
      <c r="B797" s="84"/>
      <c r="C797" s="84"/>
      <c r="D797" s="84"/>
      <c r="E797" s="84"/>
      <c r="F797" s="84"/>
      <c r="G797" s="84"/>
      <c r="H797" s="84"/>
      <c r="I797" s="84"/>
      <c r="J797" s="84"/>
      <c r="K797" s="84"/>
      <c r="L797" s="84"/>
      <c r="M797" s="84"/>
      <c r="N797" s="84"/>
      <c r="O797" s="84"/>
      <c r="P797" s="84"/>
      <c r="Q797" s="84"/>
      <c r="R797" s="84"/>
      <c r="S797" s="84"/>
      <c r="T797" s="84"/>
      <c r="U797" s="84"/>
      <c r="V797" s="84"/>
      <c r="W797" s="84"/>
      <c r="X797" s="84"/>
      <c r="Y797" s="84"/>
      <c r="Z797" s="84"/>
    </row>
    <row r="798" spans="1:26" ht="13.5" customHeight="1" x14ac:dyDescent="0.3">
      <c r="A798" s="84"/>
      <c r="B798" s="84"/>
      <c r="C798" s="84"/>
      <c r="D798" s="84"/>
      <c r="E798" s="84"/>
      <c r="F798" s="84"/>
      <c r="G798" s="84"/>
      <c r="H798" s="84"/>
      <c r="I798" s="84"/>
      <c r="J798" s="84"/>
      <c r="K798" s="84"/>
      <c r="L798" s="84"/>
      <c r="M798" s="84"/>
      <c r="N798" s="84"/>
      <c r="O798" s="84"/>
      <c r="P798" s="84"/>
      <c r="Q798" s="84"/>
      <c r="R798" s="84"/>
      <c r="S798" s="84"/>
      <c r="T798" s="84"/>
      <c r="U798" s="84"/>
      <c r="V798" s="84"/>
      <c r="W798" s="84"/>
      <c r="X798" s="84"/>
      <c r="Y798" s="84"/>
      <c r="Z798" s="84"/>
    </row>
    <row r="799" spans="1:26" ht="13.5" customHeight="1" x14ac:dyDescent="0.3">
      <c r="A799" s="84"/>
      <c r="B799" s="84"/>
      <c r="C799" s="84"/>
      <c r="D799" s="84"/>
      <c r="E799" s="84"/>
      <c r="F799" s="84"/>
      <c r="G799" s="84"/>
      <c r="H799" s="84"/>
      <c r="I799" s="84"/>
      <c r="J799" s="84"/>
      <c r="K799" s="84"/>
      <c r="L799" s="84"/>
      <c r="M799" s="84"/>
      <c r="N799" s="84"/>
      <c r="O799" s="84"/>
      <c r="P799" s="84"/>
      <c r="Q799" s="84"/>
      <c r="R799" s="84"/>
      <c r="S799" s="84"/>
      <c r="T799" s="84"/>
      <c r="U799" s="84"/>
      <c r="V799" s="84"/>
      <c r="W799" s="84"/>
      <c r="X799" s="84"/>
      <c r="Y799" s="84"/>
      <c r="Z799" s="84"/>
    </row>
    <row r="800" spans="1:26" ht="13.5" customHeight="1" x14ac:dyDescent="0.3">
      <c r="A800" s="84"/>
      <c r="B800" s="84"/>
      <c r="C800" s="84"/>
      <c r="D800" s="84"/>
      <c r="E800" s="84"/>
      <c r="F800" s="84"/>
      <c r="G800" s="84"/>
      <c r="H800" s="84"/>
      <c r="I800" s="84"/>
      <c r="J800" s="84"/>
      <c r="K800" s="84"/>
      <c r="L800" s="84"/>
      <c r="M800" s="84"/>
      <c r="N800" s="84"/>
      <c r="O800" s="84"/>
      <c r="P800" s="84"/>
      <c r="Q800" s="84"/>
      <c r="R800" s="84"/>
      <c r="S800" s="84"/>
      <c r="T800" s="84"/>
      <c r="U800" s="84"/>
      <c r="V800" s="84"/>
      <c r="W800" s="84"/>
      <c r="X800" s="84"/>
      <c r="Y800" s="84"/>
      <c r="Z800" s="84"/>
    </row>
    <row r="801" spans="1:26" ht="13.5" customHeight="1" x14ac:dyDescent="0.3">
      <c r="A801" s="84"/>
      <c r="B801" s="84"/>
      <c r="C801" s="84"/>
      <c r="D801" s="84"/>
      <c r="E801" s="84"/>
      <c r="F801" s="84"/>
      <c r="G801" s="84"/>
      <c r="H801" s="84"/>
      <c r="I801" s="84"/>
      <c r="J801" s="84"/>
      <c r="K801" s="84"/>
      <c r="L801" s="84"/>
      <c r="M801" s="84"/>
      <c r="N801" s="84"/>
      <c r="O801" s="84"/>
      <c r="P801" s="84"/>
      <c r="Q801" s="84"/>
      <c r="R801" s="84"/>
      <c r="S801" s="84"/>
      <c r="T801" s="84"/>
      <c r="U801" s="84"/>
      <c r="V801" s="84"/>
      <c r="W801" s="84"/>
      <c r="X801" s="84"/>
      <c r="Y801" s="84"/>
      <c r="Z801" s="84"/>
    </row>
    <row r="802" spans="1:26" ht="13.5" customHeight="1" x14ac:dyDescent="0.3">
      <c r="A802" s="84"/>
      <c r="B802" s="84"/>
      <c r="C802" s="84"/>
      <c r="D802" s="84"/>
      <c r="E802" s="84"/>
      <c r="F802" s="84"/>
      <c r="G802" s="84"/>
      <c r="H802" s="84"/>
      <c r="I802" s="84"/>
      <c r="J802" s="84"/>
      <c r="K802" s="84"/>
      <c r="L802" s="84"/>
      <c r="M802" s="84"/>
      <c r="N802" s="84"/>
      <c r="O802" s="84"/>
      <c r="P802" s="84"/>
      <c r="Q802" s="84"/>
      <c r="R802" s="84"/>
      <c r="S802" s="84"/>
      <c r="T802" s="84"/>
      <c r="U802" s="84"/>
      <c r="V802" s="84"/>
      <c r="W802" s="84"/>
      <c r="X802" s="84"/>
      <c r="Y802" s="84"/>
      <c r="Z802" s="84"/>
    </row>
    <row r="803" spans="1:26" ht="13.5" customHeight="1" x14ac:dyDescent="0.3">
      <c r="A803" s="84"/>
      <c r="B803" s="84"/>
      <c r="C803" s="84"/>
      <c r="D803" s="84"/>
      <c r="E803" s="84"/>
      <c r="F803" s="84"/>
      <c r="G803" s="84"/>
      <c r="H803" s="84"/>
      <c r="I803" s="84"/>
      <c r="J803" s="84"/>
      <c r="K803" s="84"/>
      <c r="L803" s="84"/>
      <c r="M803" s="84"/>
      <c r="N803" s="84"/>
      <c r="O803" s="84"/>
      <c r="P803" s="84"/>
      <c r="Q803" s="84"/>
      <c r="R803" s="84"/>
      <c r="S803" s="84"/>
      <c r="T803" s="84"/>
      <c r="U803" s="84"/>
      <c r="V803" s="84"/>
      <c r="W803" s="84"/>
      <c r="X803" s="84"/>
      <c r="Y803" s="84"/>
      <c r="Z803" s="84"/>
    </row>
    <row r="804" spans="1:26" ht="13.5" customHeight="1" x14ac:dyDescent="0.3">
      <c r="A804" s="84"/>
      <c r="B804" s="84"/>
      <c r="C804" s="84"/>
      <c r="D804" s="84"/>
      <c r="E804" s="84"/>
      <c r="F804" s="84"/>
      <c r="G804" s="84"/>
      <c r="H804" s="84"/>
      <c r="I804" s="84"/>
      <c r="J804" s="84"/>
      <c r="K804" s="84"/>
      <c r="L804" s="84"/>
      <c r="M804" s="84"/>
      <c r="N804" s="84"/>
      <c r="O804" s="84"/>
      <c r="P804" s="84"/>
      <c r="Q804" s="84"/>
      <c r="R804" s="84"/>
      <c r="S804" s="84"/>
      <c r="T804" s="84"/>
      <c r="U804" s="84"/>
      <c r="V804" s="84"/>
      <c r="W804" s="84"/>
      <c r="X804" s="84"/>
      <c r="Y804" s="84"/>
      <c r="Z804" s="84"/>
    </row>
    <row r="805" spans="1:26" ht="13.5" customHeight="1" x14ac:dyDescent="0.3">
      <c r="A805" s="84"/>
      <c r="B805" s="84"/>
      <c r="C805" s="84"/>
      <c r="D805" s="84"/>
      <c r="E805" s="84"/>
      <c r="F805" s="84"/>
      <c r="G805" s="84"/>
      <c r="H805" s="84"/>
      <c r="I805" s="84"/>
      <c r="J805" s="84"/>
      <c r="K805" s="84"/>
      <c r="L805" s="84"/>
      <c r="M805" s="84"/>
      <c r="N805" s="84"/>
      <c r="O805" s="84"/>
      <c r="P805" s="84"/>
      <c r="Q805" s="84"/>
      <c r="R805" s="84"/>
      <c r="S805" s="84"/>
      <c r="T805" s="84"/>
      <c r="U805" s="84"/>
      <c r="V805" s="84"/>
      <c r="W805" s="84"/>
      <c r="X805" s="84"/>
      <c r="Y805" s="84"/>
      <c r="Z805" s="84"/>
    </row>
    <row r="806" spans="1:26" ht="13.5" customHeight="1" x14ac:dyDescent="0.3">
      <c r="A806" s="84"/>
      <c r="B806" s="84"/>
      <c r="C806" s="84"/>
      <c r="D806" s="84"/>
      <c r="E806" s="84"/>
      <c r="F806" s="84"/>
      <c r="G806" s="84"/>
      <c r="H806" s="84"/>
      <c r="I806" s="84"/>
      <c r="J806" s="84"/>
      <c r="K806" s="84"/>
      <c r="L806" s="84"/>
      <c r="M806" s="84"/>
      <c r="N806" s="84"/>
      <c r="O806" s="84"/>
      <c r="P806" s="84"/>
      <c r="Q806" s="84"/>
      <c r="R806" s="84"/>
      <c r="S806" s="84"/>
      <c r="T806" s="84"/>
      <c r="U806" s="84"/>
      <c r="V806" s="84"/>
      <c r="W806" s="84"/>
      <c r="X806" s="84"/>
      <c r="Y806" s="84"/>
      <c r="Z806" s="84"/>
    </row>
    <row r="807" spans="1:26" ht="13.5" customHeight="1" x14ac:dyDescent="0.3">
      <c r="A807" s="84"/>
      <c r="B807" s="84"/>
      <c r="C807" s="84"/>
      <c r="D807" s="84"/>
      <c r="E807" s="84"/>
      <c r="F807" s="84"/>
      <c r="G807" s="84"/>
      <c r="H807" s="84"/>
      <c r="I807" s="84"/>
      <c r="J807" s="84"/>
      <c r="K807" s="84"/>
      <c r="L807" s="84"/>
      <c r="M807" s="84"/>
      <c r="N807" s="84"/>
      <c r="O807" s="84"/>
      <c r="P807" s="84"/>
      <c r="Q807" s="84"/>
      <c r="R807" s="84"/>
      <c r="S807" s="84"/>
      <c r="T807" s="84"/>
      <c r="U807" s="84"/>
      <c r="V807" s="84"/>
      <c r="W807" s="84"/>
      <c r="X807" s="84"/>
      <c r="Y807" s="84"/>
      <c r="Z807" s="84"/>
    </row>
    <row r="808" spans="1:26" ht="13.5" customHeight="1" x14ac:dyDescent="0.3">
      <c r="A808" s="84"/>
      <c r="B808" s="84"/>
      <c r="C808" s="84"/>
      <c r="D808" s="84"/>
      <c r="E808" s="84"/>
      <c r="F808" s="84"/>
      <c r="G808" s="84"/>
      <c r="H808" s="84"/>
      <c r="I808" s="84"/>
      <c r="J808" s="84"/>
      <c r="K808" s="84"/>
      <c r="L808" s="84"/>
      <c r="M808" s="84"/>
      <c r="N808" s="84"/>
      <c r="O808" s="84"/>
      <c r="P808" s="84"/>
      <c r="Q808" s="84"/>
      <c r="R808" s="84"/>
      <c r="S808" s="84"/>
      <c r="T808" s="84"/>
      <c r="U808" s="84"/>
      <c r="V808" s="84"/>
      <c r="W808" s="84"/>
      <c r="X808" s="84"/>
      <c r="Y808" s="84"/>
      <c r="Z808" s="84"/>
    </row>
    <row r="809" spans="1:26" ht="13.5" customHeight="1" x14ac:dyDescent="0.3">
      <c r="A809" s="84"/>
      <c r="B809" s="84"/>
      <c r="C809" s="84"/>
      <c r="D809" s="84"/>
      <c r="E809" s="84"/>
      <c r="F809" s="84"/>
      <c r="G809" s="84"/>
      <c r="H809" s="84"/>
      <c r="I809" s="84"/>
      <c r="J809" s="84"/>
      <c r="K809" s="84"/>
      <c r="L809" s="84"/>
      <c r="M809" s="84"/>
      <c r="N809" s="84"/>
      <c r="O809" s="84"/>
      <c r="P809" s="84"/>
      <c r="Q809" s="84"/>
      <c r="R809" s="84"/>
      <c r="S809" s="84"/>
      <c r="T809" s="84"/>
      <c r="U809" s="84"/>
      <c r="V809" s="84"/>
      <c r="W809" s="84"/>
      <c r="X809" s="84"/>
      <c r="Y809" s="84"/>
      <c r="Z809" s="84"/>
    </row>
    <row r="810" spans="1:26" ht="13.5" customHeight="1" x14ac:dyDescent="0.3">
      <c r="A810" s="84"/>
      <c r="B810" s="84"/>
      <c r="C810" s="84"/>
      <c r="D810" s="84"/>
      <c r="E810" s="84"/>
      <c r="F810" s="84"/>
      <c r="G810" s="84"/>
      <c r="H810" s="84"/>
      <c r="I810" s="84"/>
      <c r="J810" s="84"/>
      <c r="K810" s="84"/>
      <c r="L810" s="84"/>
      <c r="M810" s="84"/>
      <c r="N810" s="84"/>
      <c r="O810" s="84"/>
      <c r="P810" s="84"/>
      <c r="Q810" s="84"/>
      <c r="R810" s="84"/>
      <c r="S810" s="84"/>
      <c r="T810" s="84"/>
      <c r="U810" s="84"/>
      <c r="V810" s="84"/>
      <c r="W810" s="84"/>
      <c r="X810" s="84"/>
      <c r="Y810" s="84"/>
      <c r="Z810" s="84"/>
    </row>
    <row r="811" spans="1:26" ht="13.5" customHeight="1" x14ac:dyDescent="0.3">
      <c r="A811" s="84"/>
      <c r="B811" s="84"/>
      <c r="C811" s="84"/>
      <c r="D811" s="84"/>
      <c r="E811" s="84"/>
      <c r="F811" s="84"/>
      <c r="G811" s="84"/>
      <c r="H811" s="84"/>
      <c r="I811" s="84"/>
      <c r="J811" s="84"/>
      <c r="K811" s="84"/>
      <c r="L811" s="84"/>
      <c r="M811" s="84"/>
      <c r="N811" s="84"/>
      <c r="O811" s="84"/>
      <c r="P811" s="84"/>
      <c r="Q811" s="84"/>
      <c r="R811" s="84"/>
      <c r="S811" s="84"/>
      <c r="T811" s="84"/>
      <c r="U811" s="84"/>
      <c r="V811" s="84"/>
      <c r="W811" s="84"/>
      <c r="X811" s="84"/>
      <c r="Y811" s="84"/>
      <c r="Z811" s="84"/>
    </row>
    <row r="812" spans="1:26" ht="13.5" customHeight="1" x14ac:dyDescent="0.3">
      <c r="A812" s="84"/>
      <c r="B812" s="84"/>
      <c r="C812" s="84"/>
      <c r="D812" s="84"/>
      <c r="E812" s="84"/>
      <c r="F812" s="84"/>
      <c r="G812" s="84"/>
      <c r="H812" s="84"/>
      <c r="I812" s="84"/>
      <c r="J812" s="84"/>
      <c r="K812" s="84"/>
      <c r="L812" s="84"/>
      <c r="M812" s="84"/>
      <c r="N812" s="84"/>
      <c r="O812" s="84"/>
      <c r="P812" s="84"/>
      <c r="Q812" s="84"/>
      <c r="R812" s="84"/>
      <c r="S812" s="84"/>
      <c r="T812" s="84"/>
      <c r="U812" s="84"/>
      <c r="V812" s="84"/>
      <c r="W812" s="84"/>
      <c r="X812" s="84"/>
      <c r="Y812" s="84"/>
      <c r="Z812" s="84"/>
    </row>
    <row r="813" spans="1:26" ht="13.5" customHeight="1" x14ac:dyDescent="0.3">
      <c r="A813" s="84"/>
      <c r="B813" s="84"/>
      <c r="C813" s="84"/>
      <c r="D813" s="84"/>
      <c r="E813" s="84"/>
      <c r="F813" s="84"/>
      <c r="G813" s="84"/>
      <c r="H813" s="84"/>
      <c r="I813" s="84"/>
      <c r="J813" s="84"/>
      <c r="K813" s="84"/>
      <c r="L813" s="84"/>
      <c r="M813" s="84"/>
      <c r="N813" s="84"/>
      <c r="O813" s="84"/>
      <c r="P813" s="84"/>
      <c r="Q813" s="84"/>
      <c r="R813" s="84"/>
      <c r="S813" s="84"/>
      <c r="T813" s="84"/>
      <c r="U813" s="84"/>
      <c r="V813" s="84"/>
      <c r="W813" s="84"/>
      <c r="X813" s="84"/>
      <c r="Y813" s="84"/>
      <c r="Z813" s="84"/>
    </row>
    <row r="814" spans="1:26" ht="13.5" customHeight="1" x14ac:dyDescent="0.3">
      <c r="A814" s="84"/>
      <c r="B814" s="84"/>
      <c r="C814" s="84"/>
      <c r="D814" s="84"/>
      <c r="E814" s="84"/>
      <c r="F814" s="84"/>
      <c r="G814" s="84"/>
      <c r="H814" s="84"/>
      <c r="I814" s="84"/>
      <c r="J814" s="84"/>
      <c r="K814" s="84"/>
      <c r="L814" s="84"/>
      <c r="M814" s="84"/>
      <c r="N814" s="84"/>
      <c r="O814" s="84"/>
      <c r="P814" s="84"/>
      <c r="Q814" s="84"/>
      <c r="R814" s="84"/>
      <c r="S814" s="84"/>
      <c r="T814" s="84"/>
      <c r="U814" s="84"/>
      <c r="V814" s="84"/>
      <c r="W814" s="84"/>
      <c r="X814" s="84"/>
      <c r="Y814" s="84"/>
      <c r="Z814" s="84"/>
    </row>
    <row r="815" spans="1:26" ht="13.5" customHeight="1" x14ac:dyDescent="0.3">
      <c r="A815" s="84"/>
      <c r="B815" s="84"/>
      <c r="C815" s="84"/>
      <c r="D815" s="84"/>
      <c r="E815" s="84"/>
      <c r="F815" s="84"/>
      <c r="G815" s="84"/>
      <c r="H815" s="84"/>
      <c r="I815" s="84"/>
      <c r="J815" s="84"/>
      <c r="K815" s="84"/>
      <c r="L815" s="84"/>
      <c r="M815" s="84"/>
      <c r="N815" s="84"/>
      <c r="O815" s="84"/>
      <c r="P815" s="84"/>
      <c r="Q815" s="84"/>
      <c r="R815" s="84"/>
      <c r="S815" s="84"/>
      <c r="T815" s="84"/>
      <c r="U815" s="84"/>
      <c r="V815" s="84"/>
      <c r="W815" s="84"/>
      <c r="X815" s="84"/>
      <c r="Y815" s="84"/>
      <c r="Z815" s="84"/>
    </row>
    <row r="816" spans="1:26" ht="13.5" customHeight="1" x14ac:dyDescent="0.3">
      <c r="A816" s="84"/>
      <c r="B816" s="84"/>
      <c r="C816" s="84"/>
      <c r="D816" s="84"/>
      <c r="E816" s="84"/>
      <c r="F816" s="84"/>
      <c r="G816" s="84"/>
      <c r="H816" s="84"/>
      <c r="I816" s="84"/>
      <c r="J816" s="84"/>
      <c r="K816" s="84"/>
      <c r="L816" s="84"/>
      <c r="M816" s="84"/>
      <c r="N816" s="84"/>
      <c r="O816" s="84"/>
      <c r="P816" s="84"/>
      <c r="Q816" s="84"/>
      <c r="R816" s="84"/>
      <c r="S816" s="84"/>
      <c r="T816" s="84"/>
      <c r="U816" s="84"/>
      <c r="V816" s="84"/>
      <c r="W816" s="84"/>
      <c r="X816" s="84"/>
      <c r="Y816" s="84"/>
      <c r="Z816" s="84"/>
    </row>
    <row r="817" spans="1:26" ht="13.5" customHeight="1" x14ac:dyDescent="0.3">
      <c r="A817" s="84"/>
      <c r="B817" s="84"/>
      <c r="C817" s="84"/>
      <c r="D817" s="84"/>
      <c r="E817" s="84"/>
      <c r="F817" s="84"/>
      <c r="G817" s="84"/>
      <c r="H817" s="84"/>
      <c r="I817" s="84"/>
      <c r="J817" s="84"/>
      <c r="K817" s="84"/>
      <c r="L817" s="84"/>
      <c r="M817" s="84"/>
      <c r="N817" s="84"/>
      <c r="O817" s="84"/>
      <c r="P817" s="84"/>
      <c r="Q817" s="84"/>
      <c r="R817" s="84"/>
      <c r="S817" s="84"/>
      <c r="T817" s="84"/>
      <c r="U817" s="84"/>
      <c r="V817" s="84"/>
      <c r="W817" s="84"/>
      <c r="X817" s="84"/>
      <c r="Y817" s="84"/>
      <c r="Z817" s="84"/>
    </row>
    <row r="818" spans="1:26" ht="13.5" customHeight="1" x14ac:dyDescent="0.3">
      <c r="A818" s="84"/>
      <c r="B818" s="84"/>
      <c r="C818" s="84"/>
      <c r="D818" s="84"/>
      <c r="E818" s="84"/>
      <c r="F818" s="84"/>
      <c r="G818" s="84"/>
      <c r="H818" s="84"/>
      <c r="I818" s="84"/>
      <c r="J818" s="84"/>
      <c r="K818" s="84"/>
      <c r="L818" s="84"/>
      <c r="M818" s="84"/>
      <c r="N818" s="84"/>
      <c r="O818" s="84"/>
      <c r="P818" s="84"/>
      <c r="Q818" s="84"/>
      <c r="R818" s="84"/>
      <c r="S818" s="84"/>
      <c r="T818" s="84"/>
      <c r="U818" s="84"/>
      <c r="V818" s="84"/>
      <c r="W818" s="84"/>
      <c r="X818" s="84"/>
      <c r="Y818" s="84"/>
      <c r="Z818" s="84"/>
    </row>
    <row r="819" spans="1:26" ht="13.5" customHeight="1" x14ac:dyDescent="0.3">
      <c r="A819" s="84"/>
      <c r="B819" s="84"/>
      <c r="C819" s="84"/>
      <c r="D819" s="84"/>
      <c r="E819" s="84"/>
      <c r="F819" s="84"/>
      <c r="G819" s="84"/>
      <c r="H819" s="84"/>
      <c r="I819" s="84"/>
      <c r="J819" s="84"/>
      <c r="K819" s="84"/>
      <c r="L819" s="84"/>
      <c r="M819" s="84"/>
      <c r="N819" s="84"/>
      <c r="O819" s="84"/>
      <c r="P819" s="84"/>
      <c r="Q819" s="84"/>
      <c r="R819" s="84"/>
      <c r="S819" s="84"/>
      <c r="T819" s="84"/>
      <c r="U819" s="84"/>
      <c r="V819" s="84"/>
      <c r="W819" s="84"/>
      <c r="X819" s="84"/>
      <c r="Y819" s="84"/>
      <c r="Z819" s="84"/>
    </row>
    <row r="820" spans="1:26" ht="13.5" customHeight="1" x14ac:dyDescent="0.3">
      <c r="A820" s="84"/>
      <c r="B820" s="84"/>
      <c r="C820" s="84"/>
      <c r="D820" s="84"/>
      <c r="E820" s="84"/>
      <c r="F820" s="84"/>
      <c r="G820" s="84"/>
      <c r="H820" s="84"/>
      <c r="I820" s="84"/>
      <c r="J820" s="84"/>
      <c r="K820" s="84"/>
      <c r="L820" s="84"/>
      <c r="M820" s="84"/>
      <c r="N820" s="84"/>
      <c r="O820" s="84"/>
      <c r="P820" s="84"/>
      <c r="Q820" s="84"/>
      <c r="R820" s="84"/>
      <c r="S820" s="84"/>
      <c r="T820" s="84"/>
      <c r="U820" s="84"/>
      <c r="V820" s="84"/>
      <c r="W820" s="84"/>
      <c r="X820" s="84"/>
      <c r="Y820" s="84"/>
      <c r="Z820" s="84"/>
    </row>
    <row r="821" spans="1:26" ht="13.5" customHeight="1" x14ac:dyDescent="0.3">
      <c r="A821" s="84"/>
      <c r="B821" s="84"/>
      <c r="C821" s="84"/>
      <c r="D821" s="84"/>
      <c r="E821" s="84"/>
      <c r="F821" s="84"/>
      <c r="G821" s="84"/>
      <c r="H821" s="84"/>
      <c r="I821" s="84"/>
      <c r="J821" s="84"/>
      <c r="K821" s="84"/>
      <c r="L821" s="84"/>
      <c r="M821" s="84"/>
      <c r="N821" s="84"/>
      <c r="O821" s="84"/>
      <c r="P821" s="84"/>
      <c r="Q821" s="84"/>
      <c r="R821" s="84"/>
      <c r="S821" s="84"/>
      <c r="T821" s="84"/>
      <c r="U821" s="84"/>
      <c r="V821" s="84"/>
      <c r="W821" s="84"/>
      <c r="X821" s="84"/>
      <c r="Y821" s="84"/>
      <c r="Z821" s="84"/>
    </row>
    <row r="822" spans="1:26" ht="13.5" customHeight="1" x14ac:dyDescent="0.3">
      <c r="A822" s="84"/>
      <c r="B822" s="84"/>
      <c r="C822" s="84"/>
      <c r="D822" s="84"/>
      <c r="E822" s="84"/>
      <c r="F822" s="84"/>
      <c r="G822" s="84"/>
      <c r="H822" s="84"/>
      <c r="I822" s="84"/>
      <c r="J822" s="84"/>
      <c r="K822" s="84"/>
      <c r="L822" s="84"/>
      <c r="M822" s="84"/>
      <c r="N822" s="84"/>
      <c r="O822" s="84"/>
      <c r="P822" s="84"/>
      <c r="Q822" s="84"/>
      <c r="R822" s="84"/>
      <c r="S822" s="84"/>
      <c r="T822" s="84"/>
      <c r="U822" s="84"/>
      <c r="V822" s="84"/>
      <c r="W822" s="84"/>
      <c r="X822" s="84"/>
      <c r="Y822" s="84"/>
      <c r="Z822" s="84"/>
    </row>
    <row r="823" spans="1:26" ht="13.5" customHeight="1" x14ac:dyDescent="0.3">
      <c r="A823" s="84"/>
      <c r="B823" s="84"/>
      <c r="C823" s="84"/>
      <c r="D823" s="84"/>
      <c r="E823" s="84"/>
      <c r="F823" s="84"/>
      <c r="G823" s="84"/>
      <c r="H823" s="84"/>
      <c r="I823" s="84"/>
      <c r="J823" s="84"/>
      <c r="K823" s="84"/>
      <c r="L823" s="84"/>
      <c r="M823" s="84"/>
      <c r="N823" s="84"/>
      <c r="O823" s="84"/>
      <c r="P823" s="84"/>
      <c r="Q823" s="84"/>
      <c r="R823" s="84"/>
      <c r="S823" s="84"/>
      <c r="T823" s="84"/>
      <c r="U823" s="84"/>
      <c r="V823" s="84"/>
      <c r="W823" s="84"/>
      <c r="X823" s="84"/>
      <c r="Y823" s="84"/>
      <c r="Z823" s="84"/>
    </row>
    <row r="824" spans="1:26" ht="13.5" customHeight="1" x14ac:dyDescent="0.3">
      <c r="A824" s="84"/>
      <c r="B824" s="84"/>
      <c r="C824" s="84"/>
      <c r="D824" s="84"/>
      <c r="E824" s="84"/>
      <c r="F824" s="84"/>
      <c r="G824" s="84"/>
      <c r="H824" s="84"/>
      <c r="I824" s="84"/>
      <c r="J824" s="84"/>
      <c r="K824" s="84"/>
      <c r="L824" s="84"/>
      <c r="M824" s="84"/>
      <c r="N824" s="84"/>
      <c r="O824" s="84"/>
      <c r="P824" s="84"/>
      <c r="Q824" s="84"/>
      <c r="R824" s="84"/>
      <c r="S824" s="84"/>
      <c r="T824" s="84"/>
      <c r="U824" s="84"/>
      <c r="V824" s="84"/>
      <c r="W824" s="84"/>
      <c r="X824" s="84"/>
      <c r="Y824" s="84"/>
      <c r="Z824" s="84"/>
    </row>
    <row r="825" spans="1:26" ht="13.5" customHeight="1" x14ac:dyDescent="0.3">
      <c r="A825" s="84"/>
      <c r="B825" s="84"/>
      <c r="C825" s="84"/>
      <c r="D825" s="84"/>
      <c r="E825" s="84"/>
      <c r="F825" s="84"/>
      <c r="G825" s="84"/>
      <c r="H825" s="84"/>
      <c r="I825" s="84"/>
      <c r="J825" s="84"/>
      <c r="K825" s="84"/>
      <c r="L825" s="84"/>
      <c r="M825" s="84"/>
      <c r="N825" s="84"/>
      <c r="O825" s="84"/>
      <c r="P825" s="84"/>
      <c r="Q825" s="84"/>
      <c r="R825" s="84"/>
      <c r="S825" s="84"/>
      <c r="T825" s="84"/>
      <c r="U825" s="84"/>
      <c r="V825" s="84"/>
      <c r="W825" s="84"/>
      <c r="X825" s="84"/>
      <c r="Y825" s="84"/>
      <c r="Z825" s="84"/>
    </row>
    <row r="826" spans="1:26" ht="13.5" customHeight="1" x14ac:dyDescent="0.3">
      <c r="A826" s="84"/>
      <c r="B826" s="84"/>
      <c r="C826" s="84"/>
      <c r="D826" s="84"/>
      <c r="E826" s="84"/>
      <c r="F826" s="84"/>
      <c r="G826" s="84"/>
      <c r="H826" s="84"/>
      <c r="I826" s="84"/>
      <c r="J826" s="84"/>
      <c r="K826" s="84"/>
      <c r="L826" s="84"/>
      <c r="M826" s="84"/>
      <c r="N826" s="84"/>
      <c r="O826" s="84"/>
      <c r="P826" s="84"/>
      <c r="Q826" s="84"/>
      <c r="R826" s="84"/>
      <c r="S826" s="84"/>
      <c r="T826" s="84"/>
      <c r="U826" s="84"/>
      <c r="V826" s="84"/>
      <c r="W826" s="84"/>
      <c r="X826" s="84"/>
      <c r="Y826" s="84"/>
      <c r="Z826" s="84"/>
    </row>
    <row r="827" spans="1:26" ht="13.5" customHeight="1" x14ac:dyDescent="0.3">
      <c r="A827" s="84"/>
      <c r="B827" s="84"/>
      <c r="C827" s="84"/>
      <c r="D827" s="84"/>
      <c r="E827" s="84"/>
      <c r="F827" s="84"/>
      <c r="G827" s="84"/>
      <c r="H827" s="84"/>
      <c r="I827" s="84"/>
      <c r="J827" s="84"/>
      <c r="K827" s="84"/>
      <c r="L827" s="84"/>
      <c r="M827" s="84"/>
      <c r="N827" s="84"/>
      <c r="O827" s="84"/>
      <c r="P827" s="84"/>
      <c r="Q827" s="84"/>
      <c r="R827" s="84"/>
      <c r="S827" s="84"/>
      <c r="T827" s="84"/>
      <c r="U827" s="84"/>
      <c r="V827" s="84"/>
      <c r="W827" s="84"/>
      <c r="X827" s="84"/>
      <c r="Y827" s="84"/>
      <c r="Z827" s="84"/>
    </row>
    <row r="828" spans="1:26" ht="13.5" customHeight="1" x14ac:dyDescent="0.3">
      <c r="A828" s="84"/>
      <c r="B828" s="84"/>
      <c r="C828" s="84"/>
      <c r="D828" s="84"/>
      <c r="E828" s="84"/>
      <c r="F828" s="84"/>
      <c r="G828" s="84"/>
      <c r="H828" s="84"/>
      <c r="I828" s="84"/>
      <c r="J828" s="84"/>
      <c r="K828" s="84"/>
      <c r="L828" s="84"/>
      <c r="M828" s="84"/>
      <c r="N828" s="84"/>
      <c r="O828" s="84"/>
      <c r="P828" s="84"/>
      <c r="Q828" s="84"/>
      <c r="R828" s="84"/>
      <c r="S828" s="84"/>
      <c r="T828" s="84"/>
      <c r="U828" s="84"/>
      <c r="V828" s="84"/>
      <c r="W828" s="84"/>
      <c r="X828" s="84"/>
      <c r="Y828" s="84"/>
      <c r="Z828" s="84"/>
    </row>
    <row r="829" spans="1:26" ht="13.5" customHeight="1" x14ac:dyDescent="0.3">
      <c r="A829" s="84"/>
      <c r="B829" s="84"/>
      <c r="C829" s="84"/>
      <c r="D829" s="84"/>
      <c r="E829" s="84"/>
      <c r="F829" s="84"/>
      <c r="G829" s="84"/>
      <c r="H829" s="84"/>
      <c r="I829" s="84"/>
      <c r="J829" s="84"/>
      <c r="K829" s="84"/>
      <c r="L829" s="84"/>
      <c r="M829" s="84"/>
      <c r="N829" s="84"/>
      <c r="O829" s="84"/>
      <c r="P829" s="84"/>
      <c r="Q829" s="84"/>
      <c r="R829" s="84"/>
      <c r="S829" s="84"/>
      <c r="T829" s="84"/>
      <c r="U829" s="84"/>
      <c r="V829" s="84"/>
      <c r="W829" s="84"/>
      <c r="X829" s="84"/>
      <c r="Y829" s="84"/>
      <c r="Z829" s="84"/>
    </row>
    <row r="830" spans="1:26" ht="13.5" customHeight="1" x14ac:dyDescent="0.3">
      <c r="A830" s="84"/>
      <c r="B830" s="84"/>
      <c r="C830" s="84"/>
      <c r="D830" s="84"/>
      <c r="E830" s="84"/>
      <c r="F830" s="84"/>
      <c r="G830" s="84"/>
      <c r="H830" s="84"/>
      <c r="I830" s="84"/>
      <c r="J830" s="84"/>
      <c r="K830" s="84"/>
      <c r="L830" s="84"/>
      <c r="M830" s="84"/>
      <c r="N830" s="84"/>
      <c r="O830" s="84"/>
      <c r="P830" s="84"/>
      <c r="Q830" s="84"/>
      <c r="R830" s="84"/>
      <c r="S830" s="84"/>
      <c r="T830" s="84"/>
      <c r="U830" s="84"/>
      <c r="V830" s="84"/>
      <c r="W830" s="84"/>
      <c r="X830" s="84"/>
      <c r="Y830" s="84"/>
      <c r="Z830" s="84"/>
    </row>
    <row r="831" spans="1:26" ht="13.5" customHeight="1" x14ac:dyDescent="0.3">
      <c r="A831" s="84"/>
      <c r="B831" s="84"/>
      <c r="C831" s="84"/>
      <c r="D831" s="84"/>
      <c r="E831" s="84"/>
      <c r="F831" s="84"/>
      <c r="G831" s="84"/>
      <c r="H831" s="84"/>
      <c r="I831" s="84"/>
      <c r="J831" s="84"/>
      <c r="K831" s="84"/>
      <c r="L831" s="84"/>
      <c r="M831" s="84"/>
      <c r="N831" s="84"/>
      <c r="O831" s="84"/>
      <c r="P831" s="84"/>
      <c r="Q831" s="84"/>
      <c r="R831" s="84"/>
      <c r="S831" s="84"/>
      <c r="T831" s="84"/>
      <c r="U831" s="84"/>
      <c r="V831" s="84"/>
      <c r="W831" s="84"/>
      <c r="X831" s="84"/>
      <c r="Y831" s="84"/>
      <c r="Z831" s="84"/>
    </row>
    <row r="832" spans="1:26" ht="13.5" customHeight="1" x14ac:dyDescent="0.3">
      <c r="A832" s="84"/>
      <c r="B832" s="84"/>
      <c r="C832" s="84"/>
      <c r="D832" s="84"/>
      <c r="E832" s="84"/>
      <c r="F832" s="84"/>
      <c r="G832" s="84"/>
      <c r="H832" s="84"/>
      <c r="I832" s="84"/>
      <c r="J832" s="84"/>
      <c r="K832" s="84"/>
      <c r="L832" s="84"/>
      <c r="M832" s="84"/>
      <c r="N832" s="84"/>
      <c r="O832" s="84"/>
      <c r="P832" s="84"/>
      <c r="Q832" s="84"/>
      <c r="R832" s="84"/>
      <c r="S832" s="84"/>
      <c r="T832" s="84"/>
      <c r="U832" s="84"/>
      <c r="V832" s="84"/>
      <c r="W832" s="84"/>
      <c r="X832" s="84"/>
      <c r="Y832" s="84"/>
      <c r="Z832" s="84"/>
    </row>
    <row r="833" spans="1:26" ht="13.5" customHeight="1" x14ac:dyDescent="0.3">
      <c r="A833" s="84"/>
      <c r="B833" s="84"/>
      <c r="C833" s="84"/>
      <c r="D833" s="84"/>
      <c r="E833" s="84"/>
      <c r="F833" s="84"/>
      <c r="G833" s="84"/>
      <c r="H833" s="84"/>
      <c r="I833" s="84"/>
      <c r="J833" s="84"/>
      <c r="K833" s="84"/>
      <c r="L833" s="84"/>
      <c r="M833" s="84"/>
      <c r="N833" s="84"/>
      <c r="O833" s="84"/>
      <c r="P833" s="84"/>
      <c r="Q833" s="84"/>
      <c r="R833" s="84"/>
      <c r="S833" s="84"/>
      <c r="T833" s="84"/>
      <c r="U833" s="84"/>
      <c r="V833" s="84"/>
      <c r="W833" s="84"/>
      <c r="X833" s="84"/>
      <c r="Y833" s="84"/>
      <c r="Z833" s="84"/>
    </row>
    <row r="834" spans="1:26" ht="13.5" customHeight="1" x14ac:dyDescent="0.3">
      <c r="A834" s="84"/>
      <c r="B834" s="84"/>
      <c r="C834" s="84"/>
      <c r="D834" s="84"/>
      <c r="E834" s="84"/>
      <c r="F834" s="84"/>
      <c r="G834" s="84"/>
      <c r="H834" s="84"/>
      <c r="I834" s="84"/>
      <c r="J834" s="84"/>
      <c r="K834" s="84"/>
      <c r="L834" s="84"/>
      <c r="M834" s="84"/>
      <c r="N834" s="84"/>
      <c r="O834" s="84"/>
      <c r="P834" s="84"/>
      <c r="Q834" s="84"/>
      <c r="R834" s="84"/>
      <c r="S834" s="84"/>
      <c r="T834" s="84"/>
      <c r="U834" s="84"/>
      <c r="V834" s="84"/>
      <c r="W834" s="84"/>
      <c r="X834" s="84"/>
      <c r="Y834" s="84"/>
      <c r="Z834" s="84"/>
    </row>
    <row r="835" spans="1:26" ht="13.5" customHeight="1" x14ac:dyDescent="0.3">
      <c r="A835" s="84"/>
      <c r="B835" s="84"/>
      <c r="C835" s="84"/>
      <c r="D835" s="84"/>
      <c r="E835" s="84"/>
      <c r="F835" s="84"/>
      <c r="G835" s="84"/>
      <c r="H835" s="84"/>
      <c r="I835" s="84"/>
      <c r="J835" s="84"/>
      <c r="K835" s="84"/>
      <c r="L835" s="84"/>
      <c r="M835" s="84"/>
      <c r="N835" s="84"/>
      <c r="O835" s="84"/>
      <c r="P835" s="84"/>
      <c r="Q835" s="84"/>
      <c r="R835" s="84"/>
      <c r="S835" s="84"/>
      <c r="T835" s="84"/>
      <c r="U835" s="84"/>
      <c r="V835" s="84"/>
      <c r="W835" s="84"/>
      <c r="X835" s="84"/>
      <c r="Y835" s="84"/>
      <c r="Z835" s="84"/>
    </row>
    <row r="836" spans="1:26" ht="13.5" customHeight="1" x14ac:dyDescent="0.3">
      <c r="A836" s="84"/>
      <c r="B836" s="84"/>
      <c r="C836" s="84"/>
      <c r="D836" s="84"/>
      <c r="E836" s="84"/>
      <c r="F836" s="84"/>
      <c r="G836" s="84"/>
      <c r="H836" s="84"/>
      <c r="I836" s="84"/>
      <c r="J836" s="84"/>
      <c r="K836" s="84"/>
      <c r="L836" s="84"/>
      <c r="M836" s="84"/>
      <c r="N836" s="84"/>
      <c r="O836" s="84"/>
      <c r="P836" s="84"/>
      <c r="Q836" s="84"/>
      <c r="R836" s="84"/>
      <c r="S836" s="84"/>
      <c r="T836" s="84"/>
      <c r="U836" s="84"/>
      <c r="V836" s="84"/>
      <c r="W836" s="84"/>
      <c r="X836" s="84"/>
      <c r="Y836" s="84"/>
      <c r="Z836" s="84"/>
    </row>
    <row r="837" spans="1:26" ht="13.5" customHeight="1" x14ac:dyDescent="0.3">
      <c r="A837" s="84"/>
      <c r="B837" s="84"/>
      <c r="C837" s="84"/>
      <c r="D837" s="84"/>
      <c r="E837" s="84"/>
      <c r="F837" s="84"/>
      <c r="G837" s="84"/>
      <c r="H837" s="84"/>
      <c r="I837" s="84"/>
      <c r="J837" s="84"/>
      <c r="K837" s="84"/>
      <c r="L837" s="84"/>
      <c r="M837" s="84"/>
      <c r="N837" s="84"/>
      <c r="O837" s="84"/>
      <c r="P837" s="84"/>
      <c r="Q837" s="84"/>
      <c r="R837" s="84"/>
      <c r="S837" s="84"/>
      <c r="T837" s="84"/>
      <c r="U837" s="84"/>
      <c r="V837" s="84"/>
      <c r="W837" s="84"/>
      <c r="X837" s="84"/>
      <c r="Y837" s="84"/>
      <c r="Z837" s="84"/>
    </row>
    <row r="838" spans="1:26" ht="13.5" customHeight="1" x14ac:dyDescent="0.3">
      <c r="A838" s="84"/>
      <c r="B838" s="84"/>
      <c r="C838" s="84"/>
      <c r="D838" s="84"/>
      <c r="E838" s="84"/>
      <c r="F838" s="84"/>
      <c r="G838" s="84"/>
      <c r="H838" s="84"/>
      <c r="I838" s="84"/>
      <c r="J838" s="84"/>
      <c r="K838" s="84"/>
      <c r="L838" s="84"/>
      <c r="M838" s="84"/>
      <c r="N838" s="84"/>
      <c r="O838" s="84"/>
      <c r="P838" s="84"/>
      <c r="Q838" s="84"/>
      <c r="R838" s="84"/>
      <c r="S838" s="84"/>
      <c r="T838" s="84"/>
      <c r="U838" s="84"/>
      <c r="V838" s="84"/>
      <c r="W838" s="84"/>
      <c r="X838" s="84"/>
      <c r="Y838" s="84"/>
      <c r="Z838" s="84"/>
    </row>
    <row r="839" spans="1:26" ht="13.5" customHeight="1" x14ac:dyDescent="0.3">
      <c r="A839" s="84"/>
      <c r="B839" s="84"/>
      <c r="C839" s="84"/>
      <c r="D839" s="84"/>
      <c r="E839" s="84"/>
      <c r="F839" s="84"/>
      <c r="G839" s="84"/>
      <c r="H839" s="84"/>
      <c r="I839" s="84"/>
      <c r="J839" s="84"/>
      <c r="K839" s="84"/>
      <c r="L839" s="84"/>
      <c r="M839" s="84"/>
      <c r="N839" s="84"/>
      <c r="O839" s="84"/>
      <c r="P839" s="84"/>
      <c r="Q839" s="84"/>
      <c r="R839" s="84"/>
      <c r="S839" s="84"/>
      <c r="T839" s="84"/>
      <c r="U839" s="84"/>
      <c r="V839" s="84"/>
      <c r="W839" s="84"/>
      <c r="X839" s="84"/>
      <c r="Y839" s="84"/>
      <c r="Z839" s="84"/>
    </row>
    <row r="840" spans="1:26" ht="13.5" customHeight="1" x14ac:dyDescent="0.3">
      <c r="A840" s="84"/>
      <c r="B840" s="84"/>
      <c r="C840" s="84"/>
      <c r="D840" s="84"/>
      <c r="E840" s="84"/>
      <c r="F840" s="84"/>
      <c r="G840" s="84"/>
      <c r="H840" s="84"/>
      <c r="I840" s="84"/>
      <c r="J840" s="84"/>
      <c r="K840" s="84"/>
      <c r="L840" s="84"/>
      <c r="M840" s="84"/>
      <c r="N840" s="84"/>
      <c r="O840" s="84"/>
      <c r="P840" s="84"/>
      <c r="Q840" s="84"/>
      <c r="R840" s="84"/>
      <c r="S840" s="84"/>
      <c r="T840" s="84"/>
      <c r="U840" s="84"/>
      <c r="V840" s="84"/>
      <c r="W840" s="84"/>
      <c r="X840" s="84"/>
      <c r="Y840" s="84"/>
      <c r="Z840" s="84"/>
    </row>
    <row r="841" spans="1:26" ht="13.5" customHeight="1" x14ac:dyDescent="0.3">
      <c r="A841" s="84"/>
      <c r="B841" s="84"/>
      <c r="C841" s="84"/>
      <c r="D841" s="84"/>
      <c r="E841" s="84"/>
      <c r="F841" s="84"/>
      <c r="G841" s="84"/>
      <c r="H841" s="84"/>
      <c r="I841" s="84"/>
      <c r="J841" s="84"/>
      <c r="K841" s="84"/>
      <c r="L841" s="84"/>
      <c r="M841" s="84"/>
      <c r="N841" s="84"/>
      <c r="O841" s="84"/>
      <c r="P841" s="84"/>
      <c r="Q841" s="84"/>
      <c r="R841" s="84"/>
      <c r="S841" s="84"/>
      <c r="T841" s="84"/>
      <c r="U841" s="84"/>
      <c r="V841" s="84"/>
      <c r="W841" s="84"/>
      <c r="X841" s="84"/>
      <c r="Y841" s="84"/>
      <c r="Z841" s="84"/>
    </row>
    <row r="842" spans="1:26" ht="13.5" customHeight="1" x14ac:dyDescent="0.3">
      <c r="A842" s="84"/>
      <c r="B842" s="84"/>
      <c r="C842" s="84"/>
      <c r="D842" s="84"/>
      <c r="E842" s="84"/>
      <c r="F842" s="84"/>
      <c r="G842" s="84"/>
      <c r="H842" s="84"/>
      <c r="I842" s="84"/>
      <c r="J842" s="84"/>
      <c r="K842" s="84"/>
      <c r="L842" s="84"/>
      <c r="M842" s="84"/>
      <c r="N842" s="84"/>
      <c r="O842" s="84"/>
      <c r="P842" s="84"/>
      <c r="Q842" s="84"/>
      <c r="R842" s="84"/>
      <c r="S842" s="84"/>
      <c r="T842" s="84"/>
      <c r="U842" s="84"/>
      <c r="V842" s="84"/>
      <c r="W842" s="84"/>
      <c r="X842" s="84"/>
      <c r="Y842" s="84"/>
      <c r="Z842" s="84"/>
    </row>
    <row r="843" spans="1:26" ht="13.5" customHeight="1" x14ac:dyDescent="0.3">
      <c r="A843" s="84"/>
      <c r="B843" s="84"/>
      <c r="C843" s="84"/>
      <c r="D843" s="84"/>
      <c r="E843" s="84"/>
      <c r="F843" s="84"/>
      <c r="G843" s="84"/>
      <c r="H843" s="84"/>
      <c r="I843" s="84"/>
      <c r="J843" s="84"/>
      <c r="K843" s="84"/>
      <c r="L843" s="84"/>
      <c r="M843" s="84"/>
      <c r="N843" s="84"/>
      <c r="O843" s="84"/>
      <c r="P843" s="84"/>
      <c r="Q843" s="84"/>
      <c r="R843" s="84"/>
      <c r="S843" s="84"/>
      <c r="T843" s="84"/>
      <c r="U843" s="84"/>
      <c r="V843" s="84"/>
      <c r="W843" s="84"/>
      <c r="X843" s="84"/>
      <c r="Y843" s="84"/>
      <c r="Z843" s="84"/>
    </row>
    <row r="844" spans="1:26" ht="13.5" customHeight="1" x14ac:dyDescent="0.3">
      <c r="A844" s="84"/>
      <c r="B844" s="84"/>
      <c r="C844" s="84"/>
      <c r="D844" s="84"/>
      <c r="E844" s="84"/>
      <c r="F844" s="84"/>
      <c r="G844" s="84"/>
      <c r="H844" s="84"/>
      <c r="I844" s="84"/>
      <c r="J844" s="84"/>
      <c r="K844" s="84"/>
      <c r="L844" s="84"/>
      <c r="M844" s="84"/>
      <c r="N844" s="84"/>
      <c r="O844" s="84"/>
      <c r="P844" s="84"/>
      <c r="Q844" s="84"/>
      <c r="R844" s="84"/>
      <c r="S844" s="84"/>
      <c r="T844" s="84"/>
      <c r="U844" s="84"/>
      <c r="V844" s="84"/>
      <c r="W844" s="84"/>
      <c r="X844" s="84"/>
      <c r="Y844" s="84"/>
      <c r="Z844" s="84"/>
    </row>
    <row r="845" spans="1:26" ht="13.5" customHeight="1" x14ac:dyDescent="0.3">
      <c r="A845" s="84"/>
      <c r="B845" s="84"/>
      <c r="C845" s="84"/>
      <c r="D845" s="84"/>
      <c r="E845" s="84"/>
      <c r="F845" s="84"/>
      <c r="G845" s="84"/>
      <c r="H845" s="84"/>
      <c r="I845" s="84"/>
      <c r="J845" s="84"/>
      <c r="K845" s="84"/>
      <c r="L845" s="84"/>
      <c r="M845" s="84"/>
      <c r="N845" s="84"/>
      <c r="O845" s="84"/>
      <c r="P845" s="84"/>
      <c r="Q845" s="84"/>
      <c r="R845" s="84"/>
      <c r="S845" s="84"/>
      <c r="T845" s="84"/>
      <c r="U845" s="84"/>
      <c r="V845" s="84"/>
      <c r="W845" s="84"/>
      <c r="X845" s="84"/>
      <c r="Y845" s="84"/>
      <c r="Z845" s="84"/>
    </row>
    <row r="846" spans="1:26" ht="13.5" customHeight="1" x14ac:dyDescent="0.3">
      <c r="A846" s="84"/>
      <c r="B846" s="84"/>
      <c r="C846" s="84"/>
      <c r="D846" s="84"/>
      <c r="E846" s="84"/>
      <c r="F846" s="84"/>
      <c r="G846" s="84"/>
      <c r="H846" s="84"/>
      <c r="I846" s="84"/>
      <c r="J846" s="84"/>
      <c r="K846" s="84"/>
      <c r="L846" s="84"/>
      <c r="M846" s="84"/>
      <c r="N846" s="84"/>
      <c r="O846" s="84"/>
      <c r="P846" s="84"/>
      <c r="Q846" s="84"/>
      <c r="R846" s="84"/>
      <c r="S846" s="84"/>
      <c r="T846" s="84"/>
      <c r="U846" s="84"/>
      <c r="V846" s="84"/>
      <c r="W846" s="84"/>
      <c r="X846" s="84"/>
      <c r="Y846" s="84"/>
      <c r="Z846" s="84"/>
    </row>
    <row r="847" spans="1:26" ht="13.5" customHeight="1" x14ac:dyDescent="0.3">
      <c r="A847" s="84"/>
      <c r="B847" s="84"/>
      <c r="C847" s="84"/>
      <c r="D847" s="84"/>
      <c r="E847" s="84"/>
      <c r="F847" s="84"/>
      <c r="G847" s="84"/>
      <c r="H847" s="84"/>
      <c r="I847" s="84"/>
      <c r="J847" s="84"/>
      <c r="K847" s="84"/>
      <c r="L847" s="84"/>
      <c r="M847" s="84"/>
      <c r="N847" s="84"/>
      <c r="O847" s="84"/>
      <c r="P847" s="84"/>
      <c r="Q847" s="84"/>
      <c r="R847" s="84"/>
      <c r="S847" s="84"/>
      <c r="T847" s="84"/>
      <c r="U847" s="84"/>
      <c r="V847" s="84"/>
      <c r="W847" s="84"/>
      <c r="X847" s="84"/>
      <c r="Y847" s="84"/>
      <c r="Z847" s="84"/>
    </row>
    <row r="848" spans="1:26" ht="13.5" customHeight="1" x14ac:dyDescent="0.3">
      <c r="A848" s="84"/>
      <c r="B848" s="84"/>
      <c r="C848" s="84"/>
      <c r="D848" s="84"/>
      <c r="E848" s="84"/>
      <c r="F848" s="84"/>
      <c r="G848" s="84"/>
      <c r="H848" s="84"/>
      <c r="I848" s="84"/>
      <c r="J848" s="84"/>
      <c r="K848" s="84"/>
      <c r="L848" s="84"/>
      <c r="M848" s="84"/>
      <c r="N848" s="84"/>
      <c r="O848" s="84"/>
      <c r="P848" s="84"/>
      <c r="Q848" s="84"/>
      <c r="R848" s="84"/>
      <c r="S848" s="84"/>
      <c r="T848" s="84"/>
      <c r="U848" s="84"/>
      <c r="V848" s="84"/>
      <c r="W848" s="84"/>
      <c r="X848" s="84"/>
      <c r="Y848" s="84"/>
      <c r="Z848" s="84"/>
    </row>
    <row r="849" spans="1:26" ht="13.5" customHeight="1" x14ac:dyDescent="0.3">
      <c r="A849" s="84"/>
      <c r="B849" s="84"/>
      <c r="C849" s="84"/>
      <c r="D849" s="84"/>
      <c r="E849" s="84"/>
      <c r="F849" s="84"/>
      <c r="G849" s="84"/>
      <c r="H849" s="84"/>
      <c r="I849" s="84"/>
      <c r="J849" s="84"/>
      <c r="K849" s="84"/>
      <c r="L849" s="84"/>
      <c r="M849" s="84"/>
      <c r="N849" s="84"/>
      <c r="O849" s="84"/>
      <c r="P849" s="84"/>
      <c r="Q849" s="84"/>
      <c r="R849" s="84"/>
      <c r="S849" s="84"/>
      <c r="T849" s="84"/>
      <c r="U849" s="84"/>
      <c r="V849" s="84"/>
      <c r="W849" s="84"/>
      <c r="X849" s="84"/>
      <c r="Y849" s="84"/>
      <c r="Z849" s="84"/>
    </row>
    <row r="850" spans="1:26" ht="13.5" customHeight="1" x14ac:dyDescent="0.3">
      <c r="A850" s="84"/>
      <c r="B850" s="84"/>
      <c r="C850" s="84"/>
      <c r="D850" s="84"/>
      <c r="E850" s="84"/>
      <c r="F850" s="84"/>
      <c r="G850" s="84"/>
      <c r="H850" s="84"/>
      <c r="I850" s="84"/>
      <c r="J850" s="84"/>
      <c r="K850" s="84"/>
      <c r="L850" s="84"/>
      <c r="M850" s="84"/>
      <c r="N850" s="84"/>
      <c r="O850" s="84"/>
      <c r="P850" s="84"/>
      <c r="Q850" s="84"/>
      <c r="R850" s="84"/>
      <c r="S850" s="84"/>
      <c r="T850" s="84"/>
      <c r="U850" s="84"/>
      <c r="V850" s="84"/>
      <c r="W850" s="84"/>
      <c r="X850" s="84"/>
      <c r="Y850" s="84"/>
      <c r="Z850" s="84"/>
    </row>
    <row r="851" spans="1:26" ht="13.5" customHeight="1" x14ac:dyDescent="0.3">
      <c r="A851" s="84"/>
      <c r="B851" s="84"/>
      <c r="C851" s="84"/>
      <c r="D851" s="84"/>
      <c r="E851" s="84"/>
      <c r="F851" s="84"/>
      <c r="G851" s="84"/>
      <c r="H851" s="84"/>
      <c r="I851" s="84"/>
      <c r="J851" s="84"/>
      <c r="K851" s="84"/>
      <c r="L851" s="84"/>
      <c r="M851" s="84"/>
      <c r="N851" s="84"/>
      <c r="O851" s="84"/>
      <c r="P851" s="84"/>
      <c r="Q851" s="84"/>
      <c r="R851" s="84"/>
      <c r="S851" s="84"/>
      <c r="T851" s="84"/>
      <c r="U851" s="84"/>
      <c r="V851" s="84"/>
      <c r="W851" s="84"/>
      <c r="X851" s="84"/>
      <c r="Y851" s="84"/>
      <c r="Z851" s="84"/>
    </row>
    <row r="852" spans="1:26" ht="13.5" customHeight="1" x14ac:dyDescent="0.3">
      <c r="A852" s="84"/>
      <c r="B852" s="84"/>
      <c r="C852" s="84"/>
      <c r="D852" s="84"/>
      <c r="E852" s="84"/>
      <c r="F852" s="84"/>
      <c r="G852" s="84"/>
      <c r="H852" s="84"/>
      <c r="I852" s="84"/>
      <c r="J852" s="84"/>
      <c r="K852" s="84"/>
      <c r="L852" s="84"/>
      <c r="M852" s="84"/>
      <c r="N852" s="84"/>
      <c r="O852" s="84"/>
      <c r="P852" s="84"/>
      <c r="Q852" s="84"/>
      <c r="R852" s="84"/>
      <c r="S852" s="84"/>
      <c r="T852" s="84"/>
      <c r="U852" s="84"/>
      <c r="V852" s="84"/>
      <c r="W852" s="84"/>
      <c r="X852" s="84"/>
      <c r="Y852" s="84"/>
      <c r="Z852" s="84"/>
    </row>
    <row r="853" spans="1:26" ht="13.5" customHeight="1" x14ac:dyDescent="0.3">
      <c r="A853" s="84"/>
      <c r="B853" s="84"/>
      <c r="C853" s="84"/>
      <c r="D853" s="84"/>
      <c r="E853" s="84"/>
      <c r="F853" s="84"/>
      <c r="G853" s="84"/>
      <c r="H853" s="84"/>
      <c r="I853" s="84"/>
      <c r="J853" s="84"/>
      <c r="K853" s="84"/>
      <c r="L853" s="84"/>
      <c r="M853" s="84"/>
      <c r="N853" s="84"/>
      <c r="O853" s="84"/>
      <c r="P853" s="84"/>
      <c r="Q853" s="84"/>
      <c r="R853" s="84"/>
      <c r="S853" s="84"/>
      <c r="T853" s="84"/>
      <c r="U853" s="84"/>
      <c r="V853" s="84"/>
      <c r="W853" s="84"/>
      <c r="X853" s="84"/>
      <c r="Y853" s="84"/>
      <c r="Z853" s="84"/>
    </row>
    <row r="854" spans="1:26" ht="13.5" customHeight="1" x14ac:dyDescent="0.3">
      <c r="A854" s="84"/>
      <c r="B854" s="84"/>
      <c r="C854" s="84"/>
      <c r="D854" s="84"/>
      <c r="E854" s="84"/>
      <c r="F854" s="84"/>
      <c r="G854" s="84"/>
      <c r="H854" s="84"/>
      <c r="I854" s="84"/>
      <c r="J854" s="84"/>
      <c r="K854" s="84"/>
      <c r="L854" s="84"/>
      <c r="M854" s="84"/>
      <c r="N854" s="84"/>
      <c r="O854" s="84"/>
      <c r="P854" s="84"/>
      <c r="Q854" s="84"/>
      <c r="R854" s="84"/>
      <c r="S854" s="84"/>
      <c r="T854" s="84"/>
      <c r="U854" s="84"/>
      <c r="V854" s="84"/>
      <c r="W854" s="84"/>
      <c r="X854" s="84"/>
      <c r="Y854" s="84"/>
      <c r="Z854" s="84"/>
    </row>
    <row r="855" spans="1:26" ht="13.5" customHeight="1" x14ac:dyDescent="0.3">
      <c r="A855" s="84"/>
      <c r="B855" s="84"/>
      <c r="C855" s="84"/>
      <c r="D855" s="84"/>
      <c r="E855" s="84"/>
      <c r="F855" s="84"/>
      <c r="G855" s="84"/>
      <c r="H855" s="84"/>
      <c r="I855" s="84"/>
      <c r="J855" s="84"/>
      <c r="K855" s="84"/>
      <c r="L855" s="84"/>
      <c r="M855" s="84"/>
      <c r="N855" s="84"/>
      <c r="O855" s="84"/>
      <c r="P855" s="84"/>
      <c r="Q855" s="84"/>
      <c r="R855" s="84"/>
      <c r="S855" s="84"/>
      <c r="T855" s="84"/>
      <c r="U855" s="84"/>
      <c r="V855" s="84"/>
      <c r="W855" s="84"/>
      <c r="X855" s="84"/>
      <c r="Y855" s="84"/>
      <c r="Z855" s="84"/>
    </row>
    <row r="856" spans="1:26" ht="13.5" customHeight="1" x14ac:dyDescent="0.3">
      <c r="A856" s="84"/>
      <c r="B856" s="84"/>
      <c r="C856" s="84"/>
      <c r="D856" s="84"/>
      <c r="E856" s="84"/>
      <c r="F856" s="84"/>
      <c r="G856" s="84"/>
      <c r="H856" s="84"/>
      <c r="I856" s="84"/>
      <c r="J856" s="84"/>
      <c r="K856" s="84"/>
      <c r="L856" s="84"/>
      <c r="M856" s="84"/>
      <c r="N856" s="84"/>
      <c r="O856" s="84"/>
      <c r="P856" s="84"/>
      <c r="Q856" s="84"/>
      <c r="R856" s="84"/>
      <c r="S856" s="84"/>
      <c r="T856" s="84"/>
      <c r="U856" s="84"/>
      <c r="V856" s="84"/>
      <c r="W856" s="84"/>
      <c r="X856" s="84"/>
      <c r="Y856" s="84"/>
      <c r="Z856" s="84"/>
    </row>
    <row r="857" spans="1:26" ht="13.5" customHeight="1" x14ac:dyDescent="0.3">
      <c r="A857" s="84"/>
      <c r="B857" s="84"/>
      <c r="C857" s="84"/>
      <c r="D857" s="84"/>
      <c r="E857" s="84"/>
      <c r="F857" s="84"/>
      <c r="G857" s="84"/>
      <c r="H857" s="84"/>
      <c r="I857" s="84"/>
      <c r="J857" s="84"/>
      <c r="K857" s="84"/>
      <c r="L857" s="84"/>
      <c r="M857" s="84"/>
      <c r="N857" s="84"/>
      <c r="O857" s="84"/>
      <c r="P857" s="84"/>
      <c r="Q857" s="84"/>
      <c r="R857" s="84"/>
      <c r="S857" s="84"/>
      <c r="T857" s="84"/>
      <c r="U857" s="84"/>
      <c r="V857" s="84"/>
      <c r="W857" s="84"/>
      <c r="X857" s="84"/>
      <c r="Y857" s="84"/>
      <c r="Z857" s="84"/>
    </row>
    <row r="858" spans="1:26" ht="13.5" customHeight="1" x14ac:dyDescent="0.3">
      <c r="A858" s="84"/>
      <c r="B858" s="84"/>
      <c r="C858" s="84"/>
      <c r="D858" s="84"/>
      <c r="E858" s="84"/>
      <c r="F858" s="84"/>
      <c r="G858" s="84"/>
      <c r="H858" s="84"/>
      <c r="I858" s="84"/>
      <c r="J858" s="84"/>
      <c r="K858" s="84"/>
      <c r="L858" s="84"/>
      <c r="M858" s="84"/>
      <c r="N858" s="84"/>
      <c r="O858" s="84"/>
      <c r="P858" s="84"/>
      <c r="Q858" s="84"/>
      <c r="R858" s="84"/>
      <c r="S858" s="84"/>
      <c r="T858" s="84"/>
      <c r="U858" s="84"/>
      <c r="V858" s="84"/>
      <c r="W858" s="84"/>
      <c r="X858" s="84"/>
      <c r="Y858" s="84"/>
      <c r="Z858" s="84"/>
    </row>
    <row r="859" spans="1:26" ht="13.5" customHeight="1" x14ac:dyDescent="0.3">
      <c r="A859" s="84"/>
      <c r="B859" s="84"/>
      <c r="C859" s="84"/>
      <c r="D859" s="84"/>
      <c r="E859" s="84"/>
      <c r="F859" s="84"/>
      <c r="G859" s="84"/>
      <c r="H859" s="84"/>
      <c r="I859" s="84"/>
      <c r="J859" s="84"/>
      <c r="K859" s="84"/>
      <c r="L859" s="84"/>
      <c r="M859" s="84"/>
      <c r="N859" s="84"/>
      <c r="O859" s="84"/>
      <c r="P859" s="84"/>
      <c r="Q859" s="84"/>
      <c r="R859" s="84"/>
      <c r="S859" s="84"/>
      <c r="T859" s="84"/>
      <c r="U859" s="84"/>
      <c r="V859" s="84"/>
      <c r="W859" s="84"/>
      <c r="X859" s="84"/>
      <c r="Y859" s="84"/>
      <c r="Z859" s="84"/>
    </row>
    <row r="860" spans="1:26" ht="13.5" customHeight="1" x14ac:dyDescent="0.3">
      <c r="A860" s="84"/>
      <c r="B860" s="84"/>
      <c r="C860" s="84"/>
      <c r="D860" s="84"/>
      <c r="E860" s="84"/>
      <c r="F860" s="84"/>
      <c r="G860" s="84"/>
      <c r="H860" s="84"/>
      <c r="I860" s="84"/>
      <c r="J860" s="84"/>
      <c r="K860" s="84"/>
      <c r="L860" s="84"/>
      <c r="M860" s="84"/>
      <c r="N860" s="84"/>
      <c r="O860" s="84"/>
      <c r="P860" s="84"/>
      <c r="Q860" s="84"/>
      <c r="R860" s="84"/>
      <c r="S860" s="84"/>
      <c r="T860" s="84"/>
      <c r="U860" s="84"/>
      <c r="V860" s="84"/>
      <c r="W860" s="84"/>
      <c r="X860" s="84"/>
      <c r="Y860" s="84"/>
      <c r="Z860" s="84"/>
    </row>
    <row r="861" spans="1:26" ht="13.5" customHeight="1" x14ac:dyDescent="0.3">
      <c r="A861" s="84"/>
      <c r="B861" s="84"/>
      <c r="C861" s="84"/>
      <c r="D861" s="84"/>
      <c r="E861" s="84"/>
      <c r="F861" s="84"/>
      <c r="G861" s="84"/>
      <c r="H861" s="84"/>
      <c r="I861" s="84"/>
      <c r="J861" s="84"/>
      <c r="K861" s="84"/>
      <c r="L861" s="84"/>
      <c r="M861" s="84"/>
      <c r="N861" s="84"/>
      <c r="O861" s="84"/>
      <c r="P861" s="84"/>
      <c r="Q861" s="84"/>
      <c r="R861" s="84"/>
      <c r="S861" s="84"/>
      <c r="T861" s="84"/>
      <c r="U861" s="84"/>
      <c r="V861" s="84"/>
      <c r="W861" s="84"/>
      <c r="X861" s="84"/>
      <c r="Y861" s="84"/>
      <c r="Z861" s="84"/>
    </row>
    <row r="862" spans="1:26" ht="13.5" customHeight="1" x14ac:dyDescent="0.3">
      <c r="A862" s="84"/>
      <c r="B862" s="84"/>
      <c r="C862" s="84"/>
      <c r="D862" s="84"/>
      <c r="E862" s="84"/>
      <c r="F862" s="84"/>
      <c r="G862" s="84"/>
      <c r="H862" s="84"/>
      <c r="I862" s="84"/>
      <c r="J862" s="84"/>
      <c r="K862" s="84"/>
      <c r="L862" s="84"/>
      <c r="M862" s="84"/>
      <c r="N862" s="84"/>
      <c r="O862" s="84"/>
      <c r="P862" s="84"/>
      <c r="Q862" s="84"/>
      <c r="R862" s="84"/>
      <c r="S862" s="84"/>
      <c r="T862" s="84"/>
      <c r="U862" s="84"/>
      <c r="V862" s="84"/>
      <c r="W862" s="84"/>
      <c r="X862" s="84"/>
      <c r="Y862" s="84"/>
      <c r="Z862" s="84"/>
    </row>
    <row r="863" spans="1:26" ht="13.5" customHeight="1" x14ac:dyDescent="0.3">
      <c r="A863" s="84"/>
      <c r="B863" s="84"/>
      <c r="C863" s="84"/>
      <c r="D863" s="84"/>
      <c r="E863" s="84"/>
      <c r="F863" s="84"/>
      <c r="G863" s="84"/>
      <c r="H863" s="84"/>
      <c r="I863" s="84"/>
      <c r="J863" s="84"/>
      <c r="K863" s="84"/>
      <c r="L863" s="84"/>
      <c r="M863" s="84"/>
      <c r="N863" s="84"/>
      <c r="O863" s="84"/>
      <c r="P863" s="84"/>
      <c r="Q863" s="84"/>
      <c r="R863" s="84"/>
      <c r="S863" s="84"/>
      <c r="T863" s="84"/>
      <c r="U863" s="84"/>
      <c r="V863" s="84"/>
      <c r="W863" s="84"/>
      <c r="X863" s="84"/>
      <c r="Y863" s="84"/>
      <c r="Z863" s="84"/>
    </row>
    <row r="864" spans="1:26" ht="13.5" customHeight="1" x14ac:dyDescent="0.3">
      <c r="A864" s="84"/>
      <c r="B864" s="84"/>
      <c r="C864" s="84"/>
      <c r="D864" s="84"/>
      <c r="E864" s="84"/>
      <c r="F864" s="84"/>
      <c r="G864" s="84"/>
      <c r="H864" s="84"/>
      <c r="I864" s="84"/>
      <c r="J864" s="84"/>
      <c r="K864" s="84"/>
      <c r="L864" s="84"/>
      <c r="M864" s="84"/>
      <c r="N864" s="84"/>
      <c r="O864" s="84"/>
      <c r="P864" s="84"/>
      <c r="Q864" s="84"/>
      <c r="R864" s="84"/>
      <c r="S864" s="84"/>
      <c r="T864" s="84"/>
      <c r="U864" s="84"/>
      <c r="V864" s="84"/>
      <c r="W864" s="84"/>
      <c r="X864" s="84"/>
      <c r="Y864" s="84"/>
      <c r="Z864" s="84"/>
    </row>
    <row r="865" spans="1:26" ht="13.5" customHeight="1" x14ac:dyDescent="0.3">
      <c r="A865" s="84"/>
      <c r="B865" s="84"/>
      <c r="C865" s="84"/>
      <c r="D865" s="84"/>
      <c r="E865" s="84"/>
      <c r="F865" s="84"/>
      <c r="G865" s="84"/>
      <c r="H865" s="84"/>
      <c r="I865" s="84"/>
      <c r="J865" s="84"/>
      <c r="K865" s="84"/>
      <c r="L865" s="84"/>
      <c r="M865" s="84"/>
      <c r="N865" s="84"/>
      <c r="O865" s="84"/>
      <c r="P865" s="84"/>
      <c r="Q865" s="84"/>
      <c r="R865" s="84"/>
      <c r="S865" s="84"/>
      <c r="T865" s="84"/>
      <c r="U865" s="84"/>
      <c r="V865" s="84"/>
      <c r="W865" s="84"/>
      <c r="X865" s="84"/>
      <c r="Y865" s="84"/>
      <c r="Z865" s="84"/>
    </row>
    <row r="866" spans="1:26" ht="13.5" customHeight="1" x14ac:dyDescent="0.3">
      <c r="A866" s="84"/>
      <c r="B866" s="84"/>
      <c r="C866" s="84"/>
      <c r="D866" s="84"/>
      <c r="E866" s="84"/>
      <c r="F866" s="84"/>
      <c r="G866" s="84"/>
      <c r="H866" s="84"/>
      <c r="I866" s="84"/>
      <c r="J866" s="84"/>
      <c r="K866" s="84"/>
      <c r="L866" s="84"/>
      <c r="M866" s="84"/>
      <c r="N866" s="84"/>
      <c r="O866" s="84"/>
      <c r="P866" s="84"/>
      <c r="Q866" s="84"/>
      <c r="R866" s="84"/>
      <c r="S866" s="84"/>
      <c r="T866" s="84"/>
      <c r="U866" s="84"/>
      <c r="V866" s="84"/>
      <c r="W866" s="84"/>
      <c r="X866" s="84"/>
      <c r="Y866" s="84"/>
      <c r="Z866" s="84"/>
    </row>
    <row r="867" spans="1:26" ht="13.5" customHeight="1" x14ac:dyDescent="0.3">
      <c r="A867" s="84"/>
      <c r="B867" s="84"/>
      <c r="C867" s="84"/>
      <c r="D867" s="84"/>
      <c r="E867" s="84"/>
      <c r="F867" s="84"/>
      <c r="G867" s="84"/>
      <c r="H867" s="84"/>
      <c r="I867" s="84"/>
      <c r="J867" s="84"/>
      <c r="K867" s="84"/>
      <c r="L867" s="84"/>
      <c r="M867" s="84"/>
      <c r="N867" s="84"/>
      <c r="O867" s="84"/>
      <c r="P867" s="84"/>
      <c r="Q867" s="84"/>
      <c r="R867" s="84"/>
      <c r="S867" s="84"/>
      <c r="T867" s="84"/>
      <c r="U867" s="84"/>
      <c r="V867" s="84"/>
      <c r="W867" s="84"/>
      <c r="X867" s="84"/>
      <c r="Y867" s="84"/>
      <c r="Z867" s="84"/>
    </row>
    <row r="868" spans="1:26" ht="13.5" customHeight="1" x14ac:dyDescent="0.3">
      <c r="A868" s="84"/>
      <c r="B868" s="84"/>
      <c r="C868" s="84"/>
      <c r="D868" s="84"/>
      <c r="E868" s="84"/>
      <c r="F868" s="84"/>
      <c r="G868" s="84"/>
      <c r="H868" s="84"/>
      <c r="I868" s="84"/>
      <c r="J868" s="84"/>
      <c r="K868" s="84"/>
      <c r="L868" s="84"/>
      <c r="M868" s="84"/>
      <c r="N868" s="84"/>
      <c r="O868" s="84"/>
      <c r="P868" s="84"/>
      <c r="Q868" s="84"/>
      <c r="R868" s="84"/>
      <c r="S868" s="84"/>
      <c r="T868" s="84"/>
      <c r="U868" s="84"/>
      <c r="V868" s="84"/>
      <c r="W868" s="84"/>
      <c r="X868" s="84"/>
      <c r="Y868" s="84"/>
      <c r="Z868" s="84"/>
    </row>
    <row r="869" spans="1:26" ht="13.5" customHeight="1" x14ac:dyDescent="0.3">
      <c r="A869" s="84"/>
      <c r="B869" s="84"/>
      <c r="C869" s="84"/>
      <c r="D869" s="84"/>
      <c r="E869" s="84"/>
      <c r="F869" s="84"/>
      <c r="G869" s="84"/>
      <c r="H869" s="84"/>
      <c r="I869" s="84"/>
      <c r="J869" s="84"/>
      <c r="K869" s="84"/>
      <c r="L869" s="84"/>
      <c r="M869" s="84"/>
      <c r="N869" s="84"/>
      <c r="O869" s="84"/>
      <c r="P869" s="84"/>
      <c r="Q869" s="84"/>
      <c r="R869" s="84"/>
      <c r="S869" s="84"/>
      <c r="T869" s="84"/>
      <c r="U869" s="84"/>
      <c r="V869" s="84"/>
      <c r="W869" s="84"/>
      <c r="X869" s="84"/>
      <c r="Y869" s="84"/>
      <c r="Z869" s="84"/>
    </row>
    <row r="870" spans="1:26" ht="13.5" customHeight="1" x14ac:dyDescent="0.3">
      <c r="A870" s="84"/>
      <c r="B870" s="84"/>
      <c r="C870" s="84"/>
      <c r="D870" s="84"/>
      <c r="E870" s="84"/>
      <c r="F870" s="84"/>
      <c r="G870" s="84"/>
      <c r="H870" s="84"/>
      <c r="I870" s="84"/>
      <c r="J870" s="84"/>
      <c r="K870" s="84"/>
      <c r="L870" s="84"/>
      <c r="M870" s="84"/>
      <c r="N870" s="84"/>
      <c r="O870" s="84"/>
      <c r="P870" s="84"/>
      <c r="Q870" s="84"/>
      <c r="R870" s="84"/>
      <c r="S870" s="84"/>
      <c r="T870" s="84"/>
      <c r="U870" s="84"/>
      <c r="V870" s="84"/>
      <c r="W870" s="84"/>
      <c r="X870" s="84"/>
      <c r="Y870" s="84"/>
      <c r="Z870" s="84"/>
    </row>
    <row r="871" spans="1:26" ht="13.5" customHeight="1" x14ac:dyDescent="0.3">
      <c r="A871" s="84"/>
      <c r="B871" s="84"/>
      <c r="C871" s="84"/>
      <c r="D871" s="84"/>
      <c r="E871" s="84"/>
      <c r="F871" s="84"/>
      <c r="G871" s="84"/>
      <c r="H871" s="84"/>
      <c r="I871" s="84"/>
      <c r="J871" s="84"/>
      <c r="K871" s="84"/>
      <c r="L871" s="84"/>
      <c r="M871" s="84"/>
      <c r="N871" s="84"/>
      <c r="O871" s="84"/>
      <c r="P871" s="84"/>
      <c r="Q871" s="84"/>
      <c r="R871" s="84"/>
      <c r="S871" s="84"/>
      <c r="T871" s="84"/>
      <c r="U871" s="84"/>
      <c r="V871" s="84"/>
      <c r="W871" s="84"/>
      <c r="X871" s="84"/>
      <c r="Y871" s="84"/>
      <c r="Z871" s="84"/>
    </row>
    <row r="872" spans="1:26" ht="13.5" customHeight="1" x14ac:dyDescent="0.3">
      <c r="A872" s="84"/>
      <c r="B872" s="84"/>
      <c r="C872" s="84"/>
      <c r="D872" s="84"/>
      <c r="E872" s="84"/>
      <c r="F872" s="84"/>
      <c r="G872" s="84"/>
      <c r="H872" s="84"/>
      <c r="I872" s="84"/>
      <c r="J872" s="84"/>
      <c r="K872" s="84"/>
      <c r="L872" s="84"/>
      <c r="M872" s="84"/>
      <c r="N872" s="84"/>
      <c r="O872" s="84"/>
      <c r="P872" s="84"/>
      <c r="Q872" s="84"/>
      <c r="R872" s="84"/>
      <c r="S872" s="84"/>
      <c r="T872" s="84"/>
      <c r="U872" s="84"/>
      <c r="V872" s="84"/>
      <c r="W872" s="84"/>
      <c r="X872" s="84"/>
      <c r="Y872" s="84"/>
      <c r="Z872" s="84"/>
    </row>
    <row r="873" spans="1:26" ht="13.5" customHeight="1" x14ac:dyDescent="0.3">
      <c r="A873" s="84"/>
      <c r="B873" s="84"/>
      <c r="C873" s="84"/>
      <c r="D873" s="84"/>
      <c r="E873" s="84"/>
      <c r="F873" s="84"/>
      <c r="G873" s="84"/>
      <c r="H873" s="84"/>
      <c r="I873" s="84"/>
      <c r="J873" s="84"/>
      <c r="K873" s="84"/>
      <c r="L873" s="84"/>
      <c r="M873" s="84"/>
      <c r="N873" s="84"/>
      <c r="O873" s="84"/>
      <c r="P873" s="84"/>
      <c r="Q873" s="84"/>
      <c r="R873" s="84"/>
      <c r="S873" s="84"/>
      <c r="T873" s="84"/>
      <c r="U873" s="84"/>
      <c r="V873" s="84"/>
      <c r="W873" s="84"/>
      <c r="X873" s="84"/>
      <c r="Y873" s="84"/>
      <c r="Z873" s="84"/>
    </row>
    <row r="874" spans="1:26" ht="13.5" customHeight="1" x14ac:dyDescent="0.3">
      <c r="A874" s="84"/>
      <c r="B874" s="84"/>
      <c r="C874" s="84"/>
      <c r="D874" s="84"/>
      <c r="E874" s="84"/>
      <c r="F874" s="84"/>
      <c r="G874" s="84"/>
      <c r="H874" s="84"/>
      <c r="I874" s="84"/>
      <c r="J874" s="84"/>
      <c r="K874" s="84"/>
      <c r="L874" s="84"/>
      <c r="M874" s="84"/>
      <c r="N874" s="84"/>
      <c r="O874" s="84"/>
      <c r="P874" s="84"/>
      <c r="Q874" s="84"/>
      <c r="R874" s="84"/>
      <c r="S874" s="84"/>
      <c r="T874" s="84"/>
      <c r="U874" s="84"/>
      <c r="V874" s="84"/>
      <c r="W874" s="84"/>
      <c r="X874" s="84"/>
      <c r="Y874" s="84"/>
      <c r="Z874" s="84"/>
    </row>
    <row r="875" spans="1:26" ht="13.5" customHeight="1" x14ac:dyDescent="0.3">
      <c r="A875" s="84"/>
      <c r="B875" s="84"/>
      <c r="C875" s="84"/>
      <c r="D875" s="84"/>
      <c r="E875" s="84"/>
      <c r="F875" s="84"/>
      <c r="G875" s="84"/>
      <c r="H875" s="84"/>
      <c r="I875" s="84"/>
      <c r="J875" s="84"/>
      <c r="K875" s="84"/>
      <c r="L875" s="84"/>
      <c r="M875" s="84"/>
      <c r="N875" s="84"/>
      <c r="O875" s="84"/>
      <c r="P875" s="84"/>
      <c r="Q875" s="84"/>
      <c r="R875" s="84"/>
      <c r="S875" s="84"/>
      <c r="T875" s="84"/>
      <c r="U875" s="84"/>
      <c r="V875" s="84"/>
      <c r="W875" s="84"/>
      <c r="X875" s="84"/>
      <c r="Y875" s="84"/>
      <c r="Z875" s="84"/>
    </row>
    <row r="876" spans="1:26" ht="13.5" customHeight="1" x14ac:dyDescent="0.3">
      <c r="A876" s="84"/>
      <c r="B876" s="84"/>
      <c r="C876" s="84"/>
      <c r="D876" s="84"/>
      <c r="E876" s="84"/>
      <c r="F876" s="84"/>
      <c r="G876" s="84"/>
      <c r="H876" s="84"/>
      <c r="I876" s="84"/>
      <c r="J876" s="84"/>
      <c r="K876" s="84"/>
      <c r="L876" s="84"/>
      <c r="M876" s="84"/>
      <c r="N876" s="84"/>
      <c r="O876" s="84"/>
      <c r="P876" s="84"/>
      <c r="Q876" s="84"/>
      <c r="R876" s="84"/>
      <c r="S876" s="84"/>
      <c r="T876" s="84"/>
      <c r="U876" s="84"/>
      <c r="V876" s="84"/>
      <c r="W876" s="84"/>
      <c r="X876" s="84"/>
      <c r="Y876" s="84"/>
      <c r="Z876" s="84"/>
    </row>
    <row r="877" spans="1:26" ht="13.5" customHeight="1" x14ac:dyDescent="0.3">
      <c r="A877" s="84"/>
      <c r="B877" s="84"/>
      <c r="C877" s="84"/>
      <c r="D877" s="84"/>
      <c r="E877" s="84"/>
      <c r="F877" s="84"/>
      <c r="G877" s="84"/>
      <c r="H877" s="84"/>
      <c r="I877" s="84"/>
      <c r="J877" s="84"/>
      <c r="K877" s="84"/>
      <c r="L877" s="84"/>
      <c r="M877" s="84"/>
      <c r="N877" s="84"/>
      <c r="O877" s="84"/>
      <c r="P877" s="84"/>
      <c r="Q877" s="84"/>
      <c r="R877" s="84"/>
      <c r="S877" s="84"/>
      <c r="T877" s="84"/>
      <c r="U877" s="84"/>
      <c r="V877" s="84"/>
      <c r="W877" s="84"/>
      <c r="X877" s="84"/>
      <c r="Y877" s="84"/>
      <c r="Z877" s="84"/>
    </row>
    <row r="878" spans="1:26" ht="13.5" customHeight="1" x14ac:dyDescent="0.3">
      <c r="A878" s="84"/>
      <c r="B878" s="84"/>
      <c r="C878" s="84"/>
      <c r="D878" s="84"/>
      <c r="E878" s="84"/>
      <c r="F878" s="84"/>
      <c r="G878" s="84"/>
      <c r="H878" s="84"/>
      <c r="I878" s="84"/>
      <c r="J878" s="84"/>
      <c r="K878" s="84"/>
      <c r="L878" s="84"/>
      <c r="M878" s="84"/>
      <c r="N878" s="84"/>
      <c r="O878" s="84"/>
      <c r="P878" s="84"/>
      <c r="Q878" s="84"/>
      <c r="R878" s="84"/>
      <c r="S878" s="84"/>
      <c r="T878" s="84"/>
      <c r="U878" s="84"/>
      <c r="V878" s="84"/>
      <c r="W878" s="84"/>
      <c r="X878" s="84"/>
      <c r="Y878" s="84"/>
      <c r="Z878" s="84"/>
    </row>
    <row r="879" spans="1:26" ht="13.5" customHeight="1" x14ac:dyDescent="0.3">
      <c r="A879" s="84"/>
      <c r="B879" s="84"/>
      <c r="C879" s="84"/>
      <c r="D879" s="84"/>
      <c r="E879" s="84"/>
      <c r="F879" s="84"/>
      <c r="G879" s="84"/>
      <c r="H879" s="84"/>
      <c r="I879" s="84"/>
      <c r="J879" s="84"/>
      <c r="K879" s="84"/>
      <c r="L879" s="84"/>
      <c r="M879" s="84"/>
      <c r="N879" s="84"/>
      <c r="O879" s="84"/>
      <c r="P879" s="84"/>
      <c r="Q879" s="84"/>
      <c r="R879" s="84"/>
      <c r="S879" s="84"/>
      <c r="T879" s="84"/>
      <c r="U879" s="84"/>
      <c r="V879" s="84"/>
      <c r="W879" s="84"/>
      <c r="X879" s="84"/>
      <c r="Y879" s="84"/>
      <c r="Z879" s="84"/>
    </row>
    <row r="880" spans="1:26" ht="13.5" customHeight="1" x14ac:dyDescent="0.3">
      <c r="A880" s="84"/>
      <c r="B880" s="84"/>
      <c r="C880" s="84"/>
      <c r="D880" s="84"/>
      <c r="E880" s="84"/>
      <c r="F880" s="84"/>
      <c r="G880" s="84"/>
      <c r="H880" s="84"/>
      <c r="I880" s="84"/>
      <c r="J880" s="84"/>
      <c r="K880" s="84"/>
      <c r="L880" s="84"/>
      <c r="M880" s="84"/>
      <c r="N880" s="84"/>
      <c r="O880" s="84"/>
      <c r="P880" s="84"/>
      <c r="Q880" s="84"/>
      <c r="R880" s="84"/>
      <c r="S880" s="84"/>
      <c r="T880" s="84"/>
      <c r="U880" s="84"/>
      <c r="V880" s="84"/>
      <c r="W880" s="84"/>
      <c r="X880" s="84"/>
      <c r="Y880" s="84"/>
      <c r="Z880" s="84"/>
    </row>
    <row r="881" spans="1:26" ht="13.5" customHeight="1" x14ac:dyDescent="0.3">
      <c r="A881" s="84"/>
      <c r="B881" s="84"/>
      <c r="C881" s="84"/>
      <c r="D881" s="84"/>
      <c r="E881" s="84"/>
      <c r="F881" s="84"/>
      <c r="G881" s="84"/>
      <c r="H881" s="84"/>
      <c r="I881" s="84"/>
      <c r="J881" s="84"/>
      <c r="K881" s="84"/>
      <c r="L881" s="84"/>
      <c r="M881" s="84"/>
      <c r="N881" s="84"/>
      <c r="O881" s="84"/>
      <c r="P881" s="84"/>
      <c r="Q881" s="84"/>
      <c r="R881" s="84"/>
      <c r="S881" s="84"/>
      <c r="T881" s="84"/>
      <c r="U881" s="84"/>
      <c r="V881" s="84"/>
      <c r="W881" s="84"/>
      <c r="X881" s="84"/>
      <c r="Y881" s="84"/>
      <c r="Z881" s="84"/>
    </row>
    <row r="882" spans="1:26" ht="13.5" customHeight="1" x14ac:dyDescent="0.3">
      <c r="A882" s="84"/>
      <c r="B882" s="84"/>
      <c r="C882" s="84"/>
      <c r="D882" s="84"/>
      <c r="E882" s="84"/>
      <c r="F882" s="84"/>
      <c r="G882" s="84"/>
      <c r="H882" s="84"/>
      <c r="I882" s="84"/>
      <c r="J882" s="84"/>
      <c r="K882" s="84"/>
      <c r="L882" s="84"/>
      <c r="M882" s="84"/>
      <c r="N882" s="84"/>
      <c r="O882" s="84"/>
      <c r="P882" s="84"/>
      <c r="Q882" s="84"/>
      <c r="R882" s="84"/>
      <c r="S882" s="84"/>
      <c r="T882" s="84"/>
      <c r="U882" s="84"/>
      <c r="V882" s="84"/>
      <c r="W882" s="84"/>
      <c r="X882" s="84"/>
      <c r="Y882" s="84"/>
      <c r="Z882" s="84"/>
    </row>
    <row r="883" spans="1:26" ht="13.5" customHeight="1" x14ac:dyDescent="0.3">
      <c r="A883" s="84"/>
      <c r="B883" s="84"/>
      <c r="C883" s="84"/>
      <c r="D883" s="84"/>
      <c r="E883" s="84"/>
      <c r="F883" s="84"/>
      <c r="G883" s="84"/>
      <c r="H883" s="84"/>
      <c r="I883" s="84"/>
      <c r="J883" s="84"/>
      <c r="K883" s="84"/>
      <c r="L883" s="84"/>
      <c r="M883" s="84"/>
      <c r="N883" s="84"/>
      <c r="O883" s="84"/>
      <c r="P883" s="84"/>
      <c r="Q883" s="84"/>
      <c r="R883" s="84"/>
      <c r="S883" s="84"/>
      <c r="T883" s="84"/>
      <c r="U883" s="84"/>
      <c r="V883" s="84"/>
      <c r="W883" s="84"/>
      <c r="X883" s="84"/>
      <c r="Y883" s="84"/>
      <c r="Z883" s="84"/>
    </row>
    <row r="884" spans="1:26" ht="13.5" customHeight="1" x14ac:dyDescent="0.3">
      <c r="A884" s="84"/>
      <c r="B884" s="84"/>
      <c r="C884" s="84"/>
      <c r="D884" s="84"/>
      <c r="E884" s="84"/>
      <c r="F884" s="84"/>
      <c r="G884" s="84"/>
      <c r="H884" s="84"/>
      <c r="I884" s="84"/>
      <c r="J884" s="84"/>
      <c r="K884" s="84"/>
      <c r="L884" s="84"/>
      <c r="M884" s="84"/>
      <c r="N884" s="84"/>
      <c r="O884" s="84"/>
      <c r="P884" s="84"/>
      <c r="Q884" s="84"/>
      <c r="R884" s="84"/>
      <c r="S884" s="84"/>
      <c r="T884" s="84"/>
      <c r="U884" s="84"/>
      <c r="V884" s="84"/>
      <c r="W884" s="84"/>
      <c r="X884" s="84"/>
      <c r="Y884" s="84"/>
      <c r="Z884" s="84"/>
    </row>
    <row r="885" spans="1:26" ht="13.5" customHeight="1" x14ac:dyDescent="0.3">
      <c r="A885" s="84"/>
      <c r="B885" s="84"/>
      <c r="C885" s="84"/>
      <c r="D885" s="84"/>
      <c r="E885" s="84"/>
      <c r="F885" s="84"/>
      <c r="G885" s="84"/>
      <c r="H885" s="84"/>
      <c r="I885" s="84"/>
      <c r="J885" s="84"/>
      <c r="K885" s="84"/>
      <c r="L885" s="84"/>
      <c r="M885" s="84"/>
      <c r="N885" s="84"/>
      <c r="O885" s="84"/>
      <c r="P885" s="84"/>
      <c r="Q885" s="84"/>
      <c r="R885" s="84"/>
      <c r="S885" s="84"/>
      <c r="T885" s="84"/>
      <c r="U885" s="84"/>
      <c r="V885" s="84"/>
      <c r="W885" s="84"/>
      <c r="X885" s="84"/>
      <c r="Y885" s="84"/>
      <c r="Z885" s="84"/>
    </row>
    <row r="886" spans="1:26" ht="13.5" customHeight="1" x14ac:dyDescent="0.3">
      <c r="A886" s="84"/>
      <c r="B886" s="84"/>
      <c r="C886" s="84"/>
      <c r="D886" s="84"/>
      <c r="E886" s="84"/>
      <c r="F886" s="84"/>
      <c r="G886" s="84"/>
      <c r="H886" s="84"/>
      <c r="I886" s="84"/>
      <c r="J886" s="84"/>
      <c r="K886" s="84"/>
      <c r="L886" s="84"/>
      <c r="M886" s="84"/>
      <c r="N886" s="84"/>
      <c r="O886" s="84"/>
      <c r="P886" s="84"/>
      <c r="Q886" s="84"/>
      <c r="R886" s="84"/>
      <c r="S886" s="84"/>
      <c r="T886" s="84"/>
      <c r="U886" s="84"/>
      <c r="V886" s="84"/>
      <c r="W886" s="84"/>
      <c r="X886" s="84"/>
      <c r="Y886" s="84"/>
      <c r="Z886" s="84"/>
    </row>
    <row r="887" spans="1:26" ht="13.5" customHeight="1" x14ac:dyDescent="0.3">
      <c r="A887" s="84"/>
      <c r="B887" s="84"/>
      <c r="C887" s="84"/>
      <c r="D887" s="84"/>
      <c r="E887" s="84"/>
      <c r="F887" s="84"/>
      <c r="G887" s="84"/>
      <c r="H887" s="84"/>
      <c r="I887" s="84"/>
      <c r="J887" s="84"/>
      <c r="K887" s="84"/>
      <c r="L887" s="84"/>
      <c r="M887" s="84"/>
      <c r="N887" s="84"/>
      <c r="O887" s="84"/>
      <c r="P887" s="84"/>
      <c r="Q887" s="84"/>
      <c r="R887" s="84"/>
      <c r="S887" s="84"/>
      <c r="T887" s="84"/>
      <c r="U887" s="84"/>
      <c r="V887" s="84"/>
      <c r="W887" s="84"/>
      <c r="X887" s="84"/>
      <c r="Y887" s="84"/>
      <c r="Z887" s="84"/>
    </row>
    <row r="888" spans="1:26" ht="13.5" customHeight="1" x14ac:dyDescent="0.3">
      <c r="A888" s="84"/>
      <c r="B888" s="84"/>
      <c r="C888" s="84"/>
      <c r="D888" s="84"/>
      <c r="E888" s="84"/>
      <c r="F888" s="84"/>
      <c r="G888" s="84"/>
      <c r="H888" s="84"/>
      <c r="I888" s="84"/>
      <c r="J888" s="84"/>
      <c r="K888" s="84"/>
      <c r="L888" s="84"/>
      <c r="M888" s="84"/>
      <c r="N888" s="84"/>
      <c r="O888" s="84"/>
      <c r="P888" s="84"/>
      <c r="Q888" s="84"/>
      <c r="R888" s="84"/>
      <c r="S888" s="84"/>
      <c r="T888" s="84"/>
      <c r="U888" s="84"/>
      <c r="V888" s="84"/>
      <c r="W888" s="84"/>
      <c r="X888" s="84"/>
      <c r="Y888" s="84"/>
      <c r="Z888" s="84"/>
    </row>
    <row r="889" spans="1:26" ht="13.5" customHeight="1" x14ac:dyDescent="0.3">
      <c r="A889" s="84"/>
      <c r="B889" s="84"/>
      <c r="C889" s="84"/>
      <c r="D889" s="84"/>
      <c r="E889" s="84"/>
      <c r="F889" s="84"/>
      <c r="G889" s="84"/>
      <c r="H889" s="84"/>
      <c r="I889" s="84"/>
      <c r="J889" s="84"/>
      <c r="K889" s="84"/>
      <c r="L889" s="84"/>
      <c r="M889" s="84"/>
      <c r="N889" s="84"/>
      <c r="O889" s="84"/>
      <c r="P889" s="84"/>
      <c r="Q889" s="84"/>
      <c r="R889" s="84"/>
      <c r="S889" s="84"/>
      <c r="T889" s="84"/>
      <c r="U889" s="84"/>
      <c r="V889" s="84"/>
      <c r="W889" s="84"/>
      <c r="X889" s="84"/>
      <c r="Y889" s="84"/>
      <c r="Z889" s="84"/>
    </row>
    <row r="890" spans="1:26" ht="13.5" customHeight="1" x14ac:dyDescent="0.3">
      <c r="A890" s="84"/>
      <c r="B890" s="84"/>
      <c r="C890" s="84"/>
      <c r="D890" s="84"/>
      <c r="E890" s="84"/>
      <c r="F890" s="84"/>
      <c r="G890" s="84"/>
      <c r="H890" s="84"/>
      <c r="I890" s="84"/>
      <c r="J890" s="84"/>
      <c r="K890" s="84"/>
      <c r="L890" s="84"/>
      <c r="M890" s="84"/>
      <c r="N890" s="84"/>
      <c r="O890" s="84"/>
      <c r="P890" s="84"/>
      <c r="Q890" s="84"/>
      <c r="R890" s="84"/>
      <c r="S890" s="84"/>
      <c r="T890" s="84"/>
      <c r="U890" s="84"/>
      <c r="V890" s="84"/>
      <c r="W890" s="84"/>
      <c r="X890" s="84"/>
      <c r="Y890" s="84"/>
      <c r="Z890" s="84"/>
    </row>
    <row r="891" spans="1:26" ht="13.5" customHeight="1" x14ac:dyDescent="0.3">
      <c r="A891" s="84"/>
      <c r="B891" s="84"/>
      <c r="C891" s="84"/>
      <c r="D891" s="84"/>
      <c r="E891" s="84"/>
      <c r="F891" s="84"/>
      <c r="G891" s="84"/>
      <c r="H891" s="84"/>
      <c r="I891" s="84"/>
      <c r="J891" s="84"/>
      <c r="K891" s="84"/>
      <c r="L891" s="84"/>
      <c r="M891" s="84"/>
      <c r="N891" s="84"/>
      <c r="O891" s="84"/>
      <c r="P891" s="84"/>
      <c r="Q891" s="84"/>
      <c r="R891" s="84"/>
      <c r="S891" s="84"/>
      <c r="T891" s="84"/>
      <c r="U891" s="84"/>
      <c r="V891" s="84"/>
      <c r="W891" s="84"/>
      <c r="X891" s="84"/>
      <c r="Y891" s="84"/>
      <c r="Z891" s="84"/>
    </row>
    <row r="892" spans="1:26" ht="13.5" customHeight="1" x14ac:dyDescent="0.3">
      <c r="A892" s="84"/>
      <c r="B892" s="84"/>
      <c r="C892" s="84"/>
      <c r="D892" s="84"/>
      <c r="E892" s="84"/>
      <c r="F892" s="84"/>
      <c r="G892" s="84"/>
      <c r="H892" s="84"/>
      <c r="I892" s="84"/>
      <c r="J892" s="84"/>
      <c r="K892" s="84"/>
      <c r="L892" s="84"/>
      <c r="M892" s="84"/>
      <c r="N892" s="84"/>
      <c r="O892" s="84"/>
      <c r="P892" s="84"/>
      <c r="Q892" s="84"/>
      <c r="R892" s="84"/>
      <c r="S892" s="84"/>
      <c r="T892" s="84"/>
      <c r="U892" s="84"/>
      <c r="V892" s="84"/>
      <c r="W892" s="84"/>
      <c r="X892" s="84"/>
      <c r="Y892" s="84"/>
      <c r="Z892" s="84"/>
    </row>
    <row r="893" spans="1:26" ht="13.5" customHeight="1" x14ac:dyDescent="0.3">
      <c r="A893" s="84"/>
      <c r="B893" s="84"/>
      <c r="C893" s="84"/>
      <c r="D893" s="84"/>
      <c r="E893" s="84"/>
      <c r="F893" s="84"/>
      <c r="G893" s="84"/>
      <c r="H893" s="84"/>
      <c r="I893" s="84"/>
      <c r="J893" s="84"/>
      <c r="K893" s="84"/>
      <c r="L893" s="84"/>
      <c r="M893" s="84"/>
      <c r="N893" s="84"/>
      <c r="O893" s="84"/>
      <c r="P893" s="84"/>
      <c r="Q893" s="84"/>
      <c r="R893" s="84"/>
      <c r="S893" s="84"/>
      <c r="T893" s="84"/>
      <c r="U893" s="84"/>
      <c r="V893" s="84"/>
      <c r="W893" s="84"/>
      <c r="X893" s="84"/>
      <c r="Y893" s="84"/>
      <c r="Z893" s="84"/>
    </row>
    <row r="894" spans="1:26" ht="13.5" customHeight="1" x14ac:dyDescent="0.3">
      <c r="A894" s="84"/>
      <c r="B894" s="84"/>
      <c r="C894" s="84"/>
      <c r="D894" s="84"/>
      <c r="E894" s="84"/>
      <c r="F894" s="84"/>
      <c r="G894" s="84"/>
      <c r="H894" s="84"/>
      <c r="I894" s="84"/>
      <c r="J894" s="84"/>
      <c r="K894" s="84"/>
      <c r="L894" s="84"/>
      <c r="M894" s="84"/>
      <c r="N894" s="84"/>
      <c r="O894" s="84"/>
      <c r="P894" s="84"/>
      <c r="Q894" s="84"/>
      <c r="R894" s="84"/>
      <c r="S894" s="84"/>
      <c r="T894" s="84"/>
      <c r="U894" s="84"/>
      <c r="V894" s="84"/>
      <c r="W894" s="84"/>
      <c r="X894" s="84"/>
      <c r="Y894" s="84"/>
      <c r="Z894" s="84"/>
    </row>
    <row r="895" spans="1:26" ht="13.5" customHeight="1" x14ac:dyDescent="0.3">
      <c r="A895" s="84"/>
      <c r="B895" s="84"/>
      <c r="C895" s="84"/>
      <c r="D895" s="84"/>
      <c r="E895" s="84"/>
      <c r="F895" s="84"/>
      <c r="G895" s="84"/>
      <c r="H895" s="84"/>
      <c r="I895" s="84"/>
      <c r="J895" s="84"/>
      <c r="K895" s="84"/>
      <c r="L895" s="84"/>
      <c r="M895" s="84"/>
      <c r="N895" s="84"/>
      <c r="O895" s="84"/>
      <c r="P895" s="84"/>
      <c r="Q895" s="84"/>
      <c r="R895" s="84"/>
      <c r="S895" s="84"/>
      <c r="T895" s="84"/>
      <c r="U895" s="84"/>
      <c r="V895" s="84"/>
      <c r="W895" s="84"/>
      <c r="X895" s="84"/>
      <c r="Y895" s="84"/>
      <c r="Z895" s="84"/>
    </row>
    <row r="896" spans="1:26" ht="13.5" customHeight="1" x14ac:dyDescent="0.3">
      <c r="A896" s="84"/>
      <c r="B896" s="84"/>
      <c r="C896" s="84"/>
      <c r="D896" s="84"/>
      <c r="E896" s="84"/>
      <c r="F896" s="84"/>
      <c r="G896" s="84"/>
      <c r="H896" s="84"/>
      <c r="I896" s="84"/>
      <c r="J896" s="84"/>
      <c r="K896" s="84"/>
      <c r="L896" s="84"/>
      <c r="M896" s="84"/>
      <c r="N896" s="84"/>
      <c r="O896" s="84"/>
      <c r="P896" s="84"/>
      <c r="Q896" s="84"/>
      <c r="R896" s="84"/>
      <c r="S896" s="84"/>
      <c r="T896" s="84"/>
      <c r="U896" s="84"/>
      <c r="V896" s="84"/>
      <c r="W896" s="84"/>
      <c r="X896" s="84"/>
      <c r="Y896" s="84"/>
      <c r="Z896" s="84"/>
    </row>
    <row r="897" spans="1:26" ht="13.5" customHeight="1" x14ac:dyDescent="0.3">
      <c r="A897" s="84"/>
      <c r="B897" s="84"/>
      <c r="C897" s="84"/>
      <c r="D897" s="84"/>
      <c r="E897" s="84"/>
      <c r="F897" s="84"/>
      <c r="G897" s="84"/>
      <c r="H897" s="84"/>
      <c r="I897" s="84"/>
      <c r="J897" s="84"/>
      <c r="K897" s="84"/>
      <c r="L897" s="84"/>
      <c r="M897" s="84"/>
      <c r="N897" s="84"/>
      <c r="O897" s="84"/>
      <c r="P897" s="84"/>
      <c r="Q897" s="84"/>
      <c r="R897" s="84"/>
      <c r="S897" s="84"/>
      <c r="T897" s="84"/>
      <c r="U897" s="84"/>
      <c r="V897" s="84"/>
      <c r="W897" s="84"/>
      <c r="X897" s="84"/>
      <c r="Y897" s="84"/>
      <c r="Z897" s="84"/>
    </row>
    <row r="898" spans="1:26" ht="13.5" customHeight="1" x14ac:dyDescent="0.3">
      <c r="A898" s="84"/>
      <c r="B898" s="84"/>
      <c r="C898" s="84"/>
      <c r="D898" s="84"/>
      <c r="E898" s="84"/>
      <c r="F898" s="84"/>
      <c r="G898" s="84"/>
      <c r="H898" s="84"/>
      <c r="I898" s="84"/>
      <c r="J898" s="84"/>
      <c r="K898" s="84"/>
      <c r="L898" s="84"/>
      <c r="M898" s="84"/>
      <c r="N898" s="84"/>
      <c r="O898" s="84"/>
      <c r="P898" s="84"/>
      <c r="Q898" s="84"/>
      <c r="R898" s="84"/>
      <c r="S898" s="84"/>
      <c r="T898" s="84"/>
      <c r="U898" s="84"/>
      <c r="V898" s="84"/>
      <c r="W898" s="84"/>
      <c r="X898" s="84"/>
      <c r="Y898" s="84"/>
      <c r="Z898" s="84"/>
    </row>
    <row r="899" spans="1:26" ht="13.5" customHeight="1" x14ac:dyDescent="0.3">
      <c r="A899" s="84"/>
      <c r="B899" s="84"/>
      <c r="C899" s="84"/>
      <c r="D899" s="84"/>
      <c r="E899" s="84"/>
      <c r="F899" s="84"/>
      <c r="G899" s="84"/>
      <c r="H899" s="84"/>
      <c r="I899" s="84"/>
      <c r="J899" s="84"/>
      <c r="K899" s="84"/>
      <c r="L899" s="84"/>
      <c r="M899" s="84"/>
      <c r="N899" s="84"/>
      <c r="O899" s="84"/>
      <c r="P899" s="84"/>
      <c r="Q899" s="84"/>
      <c r="R899" s="84"/>
      <c r="S899" s="84"/>
      <c r="T899" s="84"/>
      <c r="U899" s="84"/>
      <c r="V899" s="84"/>
      <c r="W899" s="84"/>
      <c r="X899" s="84"/>
      <c r="Y899" s="84"/>
      <c r="Z899" s="84"/>
    </row>
    <row r="900" spans="1:26" ht="13.5" customHeight="1" x14ac:dyDescent="0.3">
      <c r="A900" s="84"/>
      <c r="B900" s="84"/>
      <c r="C900" s="84"/>
      <c r="D900" s="84"/>
      <c r="E900" s="84"/>
      <c r="F900" s="84"/>
      <c r="G900" s="84"/>
      <c r="H900" s="84"/>
      <c r="I900" s="84"/>
      <c r="J900" s="84"/>
      <c r="K900" s="84"/>
      <c r="L900" s="84"/>
      <c r="M900" s="84"/>
      <c r="N900" s="84"/>
      <c r="O900" s="84"/>
      <c r="P900" s="84"/>
      <c r="Q900" s="84"/>
      <c r="R900" s="84"/>
      <c r="S900" s="84"/>
      <c r="T900" s="84"/>
      <c r="U900" s="84"/>
      <c r="V900" s="84"/>
      <c r="W900" s="84"/>
      <c r="X900" s="84"/>
      <c r="Y900" s="84"/>
      <c r="Z900" s="84"/>
    </row>
    <row r="901" spans="1:26" ht="13.5" customHeight="1" x14ac:dyDescent="0.3">
      <c r="A901" s="84"/>
      <c r="B901" s="84"/>
      <c r="C901" s="84"/>
      <c r="D901" s="84"/>
      <c r="E901" s="84"/>
      <c r="F901" s="84"/>
      <c r="G901" s="84"/>
      <c r="H901" s="84"/>
      <c r="I901" s="84"/>
      <c r="J901" s="84"/>
      <c r="K901" s="84"/>
      <c r="L901" s="84"/>
      <c r="M901" s="84"/>
      <c r="N901" s="84"/>
      <c r="O901" s="84"/>
      <c r="P901" s="84"/>
      <c r="Q901" s="84"/>
      <c r="R901" s="84"/>
      <c r="S901" s="84"/>
      <c r="T901" s="84"/>
      <c r="U901" s="84"/>
      <c r="V901" s="84"/>
      <c r="W901" s="84"/>
      <c r="X901" s="84"/>
      <c r="Y901" s="84"/>
      <c r="Z901" s="84"/>
    </row>
    <row r="902" spans="1:26" ht="13.5" customHeight="1" x14ac:dyDescent="0.3">
      <c r="A902" s="84"/>
      <c r="B902" s="84"/>
      <c r="C902" s="84"/>
      <c r="D902" s="84"/>
      <c r="E902" s="84"/>
      <c r="F902" s="84"/>
      <c r="G902" s="84"/>
      <c r="H902" s="84"/>
      <c r="I902" s="84"/>
      <c r="J902" s="84"/>
      <c r="K902" s="84"/>
      <c r="L902" s="84"/>
      <c r="M902" s="84"/>
      <c r="N902" s="84"/>
      <c r="O902" s="84"/>
      <c r="P902" s="84"/>
      <c r="Q902" s="84"/>
      <c r="R902" s="84"/>
      <c r="S902" s="84"/>
      <c r="T902" s="84"/>
      <c r="U902" s="84"/>
      <c r="V902" s="84"/>
      <c r="W902" s="84"/>
      <c r="X902" s="84"/>
      <c r="Y902" s="84"/>
      <c r="Z902" s="84"/>
    </row>
    <row r="903" spans="1:26" ht="13.5" customHeight="1" x14ac:dyDescent="0.3">
      <c r="A903" s="84"/>
      <c r="B903" s="84"/>
      <c r="C903" s="84"/>
      <c r="D903" s="84"/>
      <c r="E903" s="84"/>
      <c r="F903" s="84"/>
      <c r="G903" s="84"/>
      <c r="H903" s="84"/>
      <c r="I903" s="84"/>
      <c r="J903" s="84"/>
      <c r="K903" s="84"/>
      <c r="L903" s="84"/>
      <c r="M903" s="84"/>
      <c r="N903" s="84"/>
      <c r="O903" s="84"/>
      <c r="P903" s="84"/>
      <c r="Q903" s="84"/>
      <c r="R903" s="84"/>
      <c r="S903" s="84"/>
      <c r="T903" s="84"/>
      <c r="U903" s="84"/>
      <c r="V903" s="84"/>
      <c r="W903" s="84"/>
      <c r="X903" s="84"/>
      <c r="Y903" s="84"/>
      <c r="Z903" s="84"/>
    </row>
    <row r="904" spans="1:26" ht="13.5" customHeight="1" x14ac:dyDescent="0.3">
      <c r="A904" s="84"/>
      <c r="B904" s="84"/>
      <c r="C904" s="84"/>
      <c r="D904" s="84"/>
      <c r="E904" s="84"/>
      <c r="F904" s="84"/>
      <c r="G904" s="84"/>
      <c r="H904" s="84"/>
      <c r="I904" s="84"/>
      <c r="J904" s="84"/>
      <c r="K904" s="84"/>
      <c r="L904" s="84"/>
      <c r="M904" s="84"/>
      <c r="N904" s="84"/>
      <c r="O904" s="84"/>
      <c r="P904" s="84"/>
      <c r="Q904" s="84"/>
      <c r="R904" s="84"/>
      <c r="S904" s="84"/>
      <c r="T904" s="84"/>
      <c r="U904" s="84"/>
      <c r="V904" s="84"/>
      <c r="W904" s="84"/>
      <c r="X904" s="84"/>
      <c r="Y904" s="84"/>
      <c r="Z904" s="84"/>
    </row>
    <row r="905" spans="1:26" ht="13.5" customHeight="1" x14ac:dyDescent="0.3">
      <c r="A905" s="84"/>
      <c r="B905" s="84"/>
      <c r="C905" s="84"/>
      <c r="D905" s="84"/>
      <c r="E905" s="84"/>
      <c r="F905" s="84"/>
      <c r="G905" s="84"/>
      <c r="H905" s="84"/>
      <c r="I905" s="84"/>
      <c r="J905" s="84"/>
      <c r="K905" s="84"/>
      <c r="L905" s="84"/>
      <c r="M905" s="84"/>
      <c r="N905" s="84"/>
      <c r="O905" s="84"/>
      <c r="P905" s="84"/>
      <c r="Q905" s="84"/>
      <c r="R905" s="84"/>
      <c r="S905" s="84"/>
      <c r="T905" s="84"/>
      <c r="U905" s="84"/>
      <c r="V905" s="84"/>
      <c r="W905" s="84"/>
      <c r="X905" s="84"/>
      <c r="Y905" s="84"/>
      <c r="Z905" s="84"/>
    </row>
    <row r="906" spans="1:26" ht="13.5" customHeight="1" x14ac:dyDescent="0.3">
      <c r="A906" s="84"/>
      <c r="B906" s="84"/>
      <c r="C906" s="84"/>
      <c r="D906" s="84"/>
      <c r="E906" s="84"/>
      <c r="F906" s="84"/>
      <c r="G906" s="84"/>
      <c r="H906" s="84"/>
      <c r="I906" s="84"/>
      <c r="J906" s="84"/>
      <c r="K906" s="84"/>
      <c r="L906" s="84"/>
      <c r="M906" s="84"/>
      <c r="N906" s="84"/>
      <c r="O906" s="84"/>
      <c r="P906" s="84"/>
      <c r="Q906" s="84"/>
      <c r="R906" s="84"/>
      <c r="S906" s="84"/>
      <c r="T906" s="84"/>
      <c r="U906" s="84"/>
      <c r="V906" s="84"/>
      <c r="W906" s="84"/>
      <c r="X906" s="84"/>
      <c r="Y906" s="84"/>
      <c r="Z906" s="84"/>
    </row>
    <row r="907" spans="1:26" ht="13.5" customHeight="1" x14ac:dyDescent="0.3">
      <c r="A907" s="84"/>
      <c r="B907" s="84"/>
      <c r="C907" s="84"/>
      <c r="D907" s="84"/>
      <c r="E907" s="84"/>
      <c r="F907" s="84"/>
      <c r="G907" s="84"/>
      <c r="H907" s="84"/>
      <c r="I907" s="84"/>
      <c r="J907" s="84"/>
      <c r="K907" s="84"/>
      <c r="L907" s="84"/>
      <c r="M907" s="84"/>
      <c r="N907" s="84"/>
      <c r="O907" s="84"/>
      <c r="P907" s="84"/>
      <c r="Q907" s="84"/>
      <c r="R907" s="84"/>
      <c r="S907" s="84"/>
      <c r="T907" s="84"/>
      <c r="U907" s="84"/>
      <c r="V907" s="84"/>
      <c r="W907" s="84"/>
      <c r="X907" s="84"/>
      <c r="Y907" s="84"/>
      <c r="Z907" s="84"/>
    </row>
    <row r="908" spans="1:26" ht="13.5" customHeight="1" x14ac:dyDescent="0.3">
      <c r="A908" s="84"/>
      <c r="B908" s="84"/>
      <c r="C908" s="84"/>
      <c r="D908" s="84"/>
      <c r="E908" s="84"/>
      <c r="F908" s="84"/>
      <c r="G908" s="84"/>
      <c r="H908" s="84"/>
      <c r="I908" s="84"/>
      <c r="J908" s="84"/>
      <c r="K908" s="84"/>
      <c r="L908" s="84"/>
      <c r="M908" s="84"/>
      <c r="N908" s="84"/>
      <c r="O908" s="84"/>
      <c r="P908" s="84"/>
      <c r="Q908" s="84"/>
      <c r="R908" s="84"/>
      <c r="S908" s="84"/>
      <c r="T908" s="84"/>
      <c r="U908" s="84"/>
      <c r="V908" s="84"/>
      <c r="W908" s="84"/>
      <c r="X908" s="84"/>
      <c r="Y908" s="84"/>
      <c r="Z908" s="84"/>
    </row>
    <row r="909" spans="1:26" ht="13.5" customHeight="1" x14ac:dyDescent="0.3">
      <c r="A909" s="84"/>
      <c r="B909" s="84"/>
      <c r="C909" s="84"/>
      <c r="D909" s="84"/>
      <c r="E909" s="84"/>
      <c r="F909" s="84"/>
      <c r="G909" s="84"/>
      <c r="H909" s="84"/>
      <c r="I909" s="84"/>
      <c r="J909" s="84"/>
      <c r="K909" s="84"/>
      <c r="L909" s="84"/>
      <c r="M909" s="84"/>
      <c r="N909" s="84"/>
      <c r="O909" s="84"/>
      <c r="P909" s="84"/>
      <c r="Q909" s="84"/>
      <c r="R909" s="84"/>
      <c r="S909" s="84"/>
      <c r="T909" s="84"/>
      <c r="U909" s="84"/>
      <c r="V909" s="84"/>
      <c r="W909" s="84"/>
      <c r="X909" s="84"/>
      <c r="Y909" s="84"/>
      <c r="Z909" s="84"/>
    </row>
    <row r="910" spans="1:26" ht="13.5" customHeight="1" x14ac:dyDescent="0.3">
      <c r="A910" s="84"/>
      <c r="B910" s="84"/>
      <c r="C910" s="84"/>
      <c r="D910" s="84"/>
      <c r="E910" s="84"/>
      <c r="F910" s="84"/>
      <c r="G910" s="84"/>
      <c r="H910" s="84"/>
      <c r="I910" s="84"/>
      <c r="J910" s="84"/>
      <c r="K910" s="84"/>
      <c r="L910" s="84"/>
      <c r="M910" s="84"/>
      <c r="N910" s="84"/>
      <c r="O910" s="84"/>
      <c r="P910" s="84"/>
      <c r="Q910" s="84"/>
      <c r="R910" s="84"/>
      <c r="S910" s="84"/>
      <c r="T910" s="84"/>
      <c r="U910" s="84"/>
      <c r="V910" s="84"/>
      <c r="W910" s="84"/>
      <c r="X910" s="84"/>
      <c r="Y910" s="84"/>
      <c r="Z910" s="84"/>
    </row>
    <row r="911" spans="1:26" ht="13.5" customHeight="1" x14ac:dyDescent="0.3">
      <c r="A911" s="84"/>
      <c r="B911" s="84"/>
      <c r="C911" s="84"/>
      <c r="D911" s="84"/>
      <c r="E911" s="84"/>
      <c r="F911" s="84"/>
      <c r="G911" s="84"/>
      <c r="H911" s="84"/>
      <c r="I911" s="84"/>
      <c r="J911" s="84"/>
      <c r="K911" s="84"/>
      <c r="L911" s="84"/>
      <c r="M911" s="84"/>
      <c r="N911" s="84"/>
      <c r="O911" s="84"/>
      <c r="P911" s="84"/>
      <c r="Q911" s="84"/>
      <c r="R911" s="84"/>
      <c r="S911" s="84"/>
      <c r="T911" s="84"/>
      <c r="U911" s="84"/>
      <c r="V911" s="84"/>
      <c r="W911" s="84"/>
      <c r="X911" s="84"/>
      <c r="Y911" s="84"/>
      <c r="Z911" s="84"/>
    </row>
    <row r="912" spans="1:26" ht="13.5" customHeight="1" x14ac:dyDescent="0.3">
      <c r="A912" s="84"/>
      <c r="B912" s="84"/>
      <c r="C912" s="84"/>
      <c r="D912" s="84"/>
      <c r="E912" s="84"/>
      <c r="F912" s="84"/>
      <c r="G912" s="84"/>
      <c r="H912" s="84"/>
      <c r="I912" s="84"/>
      <c r="J912" s="84"/>
      <c r="K912" s="84"/>
      <c r="L912" s="84"/>
      <c r="M912" s="84"/>
      <c r="N912" s="84"/>
      <c r="O912" s="84"/>
      <c r="P912" s="84"/>
      <c r="Q912" s="84"/>
      <c r="R912" s="84"/>
      <c r="S912" s="84"/>
      <c r="T912" s="84"/>
      <c r="U912" s="84"/>
      <c r="V912" s="84"/>
      <c r="W912" s="84"/>
      <c r="X912" s="84"/>
      <c r="Y912" s="84"/>
      <c r="Z912" s="84"/>
    </row>
    <row r="913" spans="1:26" ht="13.5" customHeight="1" x14ac:dyDescent="0.3">
      <c r="A913" s="84"/>
      <c r="B913" s="84"/>
      <c r="C913" s="84"/>
      <c r="D913" s="84"/>
      <c r="E913" s="84"/>
      <c r="F913" s="84"/>
      <c r="G913" s="84"/>
      <c r="H913" s="84"/>
      <c r="I913" s="84"/>
      <c r="J913" s="84"/>
      <c r="K913" s="84"/>
      <c r="L913" s="84"/>
      <c r="M913" s="84"/>
      <c r="N913" s="84"/>
      <c r="O913" s="84"/>
      <c r="P913" s="84"/>
      <c r="Q913" s="84"/>
      <c r="R913" s="84"/>
      <c r="S913" s="84"/>
      <c r="T913" s="84"/>
      <c r="U913" s="84"/>
      <c r="V913" s="84"/>
      <c r="W913" s="84"/>
      <c r="X913" s="84"/>
      <c r="Y913" s="84"/>
      <c r="Z913" s="84"/>
    </row>
    <row r="914" spans="1:26" ht="13.5" customHeight="1" x14ac:dyDescent="0.3">
      <c r="A914" s="84"/>
      <c r="B914" s="84"/>
      <c r="C914" s="84"/>
      <c r="D914" s="84"/>
      <c r="E914" s="84"/>
      <c r="F914" s="84"/>
      <c r="G914" s="84"/>
      <c r="H914" s="84"/>
      <c r="I914" s="84"/>
      <c r="J914" s="84"/>
      <c r="K914" s="84"/>
      <c r="L914" s="84"/>
      <c r="M914" s="84"/>
      <c r="N914" s="84"/>
      <c r="O914" s="84"/>
      <c r="P914" s="84"/>
      <c r="Q914" s="84"/>
      <c r="R914" s="84"/>
      <c r="S914" s="84"/>
      <c r="T914" s="84"/>
      <c r="U914" s="84"/>
      <c r="V914" s="84"/>
      <c r="W914" s="84"/>
      <c r="X914" s="84"/>
      <c r="Y914" s="84"/>
      <c r="Z914" s="84"/>
    </row>
    <row r="915" spans="1:26" ht="13.5" customHeight="1" x14ac:dyDescent="0.3">
      <c r="A915" s="84"/>
      <c r="B915" s="84"/>
      <c r="C915" s="84"/>
      <c r="D915" s="84"/>
      <c r="E915" s="84"/>
      <c r="F915" s="84"/>
      <c r="G915" s="84"/>
      <c r="H915" s="84"/>
      <c r="I915" s="84"/>
      <c r="J915" s="84"/>
      <c r="K915" s="84"/>
      <c r="L915" s="84"/>
      <c r="M915" s="84"/>
      <c r="N915" s="84"/>
      <c r="O915" s="84"/>
      <c r="P915" s="84"/>
      <c r="Q915" s="84"/>
      <c r="R915" s="84"/>
      <c r="S915" s="84"/>
      <c r="T915" s="84"/>
      <c r="U915" s="84"/>
      <c r="V915" s="84"/>
      <c r="W915" s="84"/>
      <c r="X915" s="84"/>
      <c r="Y915" s="84"/>
      <c r="Z915" s="84"/>
    </row>
    <row r="916" spans="1:26" ht="13.5" customHeight="1" x14ac:dyDescent="0.3">
      <c r="A916" s="84"/>
      <c r="B916" s="84"/>
      <c r="C916" s="84"/>
      <c r="D916" s="84"/>
      <c r="E916" s="84"/>
      <c r="F916" s="84"/>
      <c r="G916" s="84"/>
      <c r="H916" s="84"/>
      <c r="I916" s="84"/>
      <c r="J916" s="84"/>
      <c r="K916" s="84"/>
      <c r="L916" s="84"/>
      <c r="M916" s="84"/>
      <c r="N916" s="84"/>
      <c r="O916" s="84"/>
      <c r="P916" s="84"/>
      <c r="Q916" s="84"/>
      <c r="R916" s="84"/>
      <c r="S916" s="84"/>
      <c r="T916" s="84"/>
      <c r="U916" s="84"/>
      <c r="V916" s="84"/>
      <c r="W916" s="84"/>
      <c r="X916" s="84"/>
      <c r="Y916" s="84"/>
      <c r="Z916" s="84"/>
    </row>
    <row r="917" spans="1:26" ht="13.5" customHeight="1" x14ac:dyDescent="0.3">
      <c r="A917" s="84"/>
      <c r="B917" s="84"/>
      <c r="C917" s="84"/>
      <c r="D917" s="84"/>
      <c r="E917" s="84"/>
      <c r="F917" s="84"/>
      <c r="G917" s="84"/>
      <c r="H917" s="84"/>
      <c r="I917" s="84"/>
      <c r="J917" s="84"/>
      <c r="K917" s="84"/>
      <c r="L917" s="84"/>
      <c r="M917" s="84"/>
      <c r="N917" s="84"/>
      <c r="O917" s="84"/>
      <c r="P917" s="84"/>
      <c r="Q917" s="84"/>
      <c r="R917" s="84"/>
      <c r="S917" s="84"/>
      <c r="T917" s="84"/>
      <c r="U917" s="84"/>
      <c r="V917" s="84"/>
      <c r="W917" s="84"/>
      <c r="X917" s="84"/>
      <c r="Y917" s="84"/>
      <c r="Z917" s="84"/>
    </row>
    <row r="918" spans="1:26" ht="13.5" customHeight="1" x14ac:dyDescent="0.3">
      <c r="A918" s="84"/>
      <c r="B918" s="84"/>
      <c r="C918" s="84"/>
      <c r="D918" s="84"/>
      <c r="E918" s="84"/>
      <c r="F918" s="84"/>
      <c r="G918" s="84"/>
      <c r="H918" s="84"/>
      <c r="I918" s="84"/>
      <c r="J918" s="84"/>
      <c r="K918" s="84"/>
      <c r="L918" s="84"/>
      <c r="M918" s="84"/>
      <c r="N918" s="84"/>
      <c r="O918" s="84"/>
      <c r="P918" s="84"/>
      <c r="Q918" s="84"/>
      <c r="R918" s="84"/>
      <c r="S918" s="84"/>
      <c r="T918" s="84"/>
      <c r="U918" s="84"/>
      <c r="V918" s="84"/>
      <c r="W918" s="84"/>
      <c r="X918" s="84"/>
      <c r="Y918" s="84"/>
      <c r="Z918" s="84"/>
    </row>
    <row r="919" spans="1:26" ht="13.5" customHeight="1" x14ac:dyDescent="0.3">
      <c r="A919" s="84"/>
      <c r="B919" s="84"/>
      <c r="C919" s="84"/>
      <c r="D919" s="84"/>
      <c r="E919" s="84"/>
      <c r="F919" s="84"/>
      <c r="G919" s="84"/>
      <c r="H919" s="84"/>
      <c r="I919" s="84"/>
      <c r="J919" s="84"/>
      <c r="K919" s="84"/>
      <c r="L919" s="84"/>
      <c r="M919" s="84"/>
      <c r="N919" s="84"/>
      <c r="O919" s="84"/>
      <c r="P919" s="84"/>
      <c r="Q919" s="84"/>
      <c r="R919" s="84"/>
      <c r="S919" s="84"/>
      <c r="T919" s="84"/>
      <c r="U919" s="84"/>
      <c r="V919" s="84"/>
      <c r="W919" s="84"/>
      <c r="X919" s="84"/>
      <c r="Y919" s="84"/>
      <c r="Z919" s="84"/>
    </row>
    <row r="920" spans="1:26" ht="13.5" customHeight="1" x14ac:dyDescent="0.3">
      <c r="A920" s="84"/>
      <c r="B920" s="84"/>
      <c r="C920" s="84"/>
      <c r="D920" s="84"/>
      <c r="E920" s="84"/>
      <c r="F920" s="84"/>
      <c r="G920" s="84"/>
      <c r="H920" s="84"/>
      <c r="I920" s="84"/>
      <c r="J920" s="84"/>
      <c r="K920" s="84"/>
      <c r="L920" s="84"/>
      <c r="M920" s="84"/>
      <c r="N920" s="84"/>
      <c r="O920" s="84"/>
      <c r="P920" s="84"/>
      <c r="Q920" s="84"/>
      <c r="R920" s="84"/>
      <c r="S920" s="84"/>
      <c r="T920" s="84"/>
      <c r="U920" s="84"/>
      <c r="V920" s="84"/>
      <c r="W920" s="84"/>
      <c r="X920" s="84"/>
      <c r="Y920" s="84"/>
      <c r="Z920" s="84"/>
    </row>
    <row r="921" spans="1:26" ht="13.5" customHeight="1" x14ac:dyDescent="0.3">
      <c r="A921" s="84"/>
      <c r="B921" s="84"/>
      <c r="C921" s="84"/>
      <c r="D921" s="84"/>
      <c r="E921" s="84"/>
      <c r="F921" s="84"/>
      <c r="G921" s="84"/>
      <c r="H921" s="84"/>
      <c r="I921" s="84"/>
      <c r="J921" s="84"/>
      <c r="K921" s="84"/>
      <c r="L921" s="84"/>
      <c r="M921" s="84"/>
      <c r="N921" s="84"/>
      <c r="O921" s="84"/>
      <c r="P921" s="84"/>
      <c r="Q921" s="84"/>
      <c r="R921" s="84"/>
      <c r="S921" s="84"/>
      <c r="T921" s="84"/>
      <c r="U921" s="84"/>
      <c r="V921" s="84"/>
      <c r="W921" s="84"/>
      <c r="X921" s="84"/>
      <c r="Y921" s="84"/>
      <c r="Z921" s="84"/>
    </row>
    <row r="922" spans="1:26" ht="13.5" customHeight="1" x14ac:dyDescent="0.3">
      <c r="A922" s="84"/>
      <c r="B922" s="84"/>
      <c r="C922" s="84"/>
      <c r="D922" s="84"/>
      <c r="E922" s="84"/>
      <c r="F922" s="84"/>
      <c r="G922" s="84"/>
      <c r="H922" s="84"/>
      <c r="I922" s="84"/>
      <c r="J922" s="84"/>
      <c r="K922" s="84"/>
      <c r="L922" s="84"/>
      <c r="M922" s="84"/>
      <c r="N922" s="84"/>
      <c r="O922" s="84"/>
      <c r="P922" s="84"/>
      <c r="Q922" s="84"/>
      <c r="R922" s="84"/>
      <c r="S922" s="84"/>
      <c r="T922" s="84"/>
      <c r="U922" s="84"/>
      <c r="V922" s="84"/>
      <c r="W922" s="84"/>
      <c r="X922" s="84"/>
      <c r="Y922" s="84"/>
      <c r="Z922" s="84"/>
    </row>
    <row r="923" spans="1:26" ht="13.5" customHeight="1" x14ac:dyDescent="0.3">
      <c r="A923" s="84"/>
      <c r="B923" s="84"/>
      <c r="C923" s="84"/>
      <c r="D923" s="84"/>
      <c r="E923" s="84"/>
      <c r="F923" s="84"/>
      <c r="G923" s="84"/>
      <c r="H923" s="84"/>
      <c r="I923" s="84"/>
      <c r="J923" s="84"/>
      <c r="K923" s="84"/>
      <c r="L923" s="84"/>
      <c r="M923" s="84"/>
      <c r="N923" s="84"/>
      <c r="O923" s="84"/>
      <c r="P923" s="84"/>
      <c r="Q923" s="84"/>
      <c r="R923" s="84"/>
      <c r="S923" s="84"/>
      <c r="T923" s="84"/>
      <c r="U923" s="84"/>
      <c r="V923" s="84"/>
      <c r="W923" s="84"/>
      <c r="X923" s="84"/>
      <c r="Y923" s="84"/>
      <c r="Z923" s="84"/>
    </row>
    <row r="924" spans="1:26" ht="13.5" customHeight="1" x14ac:dyDescent="0.3">
      <c r="A924" s="84"/>
      <c r="B924" s="84"/>
      <c r="C924" s="84"/>
      <c r="D924" s="84"/>
      <c r="E924" s="84"/>
      <c r="F924" s="84"/>
      <c r="G924" s="84"/>
      <c r="H924" s="84"/>
      <c r="I924" s="84"/>
      <c r="J924" s="84"/>
      <c r="K924" s="84"/>
      <c r="L924" s="84"/>
      <c r="M924" s="84"/>
      <c r="N924" s="84"/>
      <c r="O924" s="84"/>
      <c r="P924" s="84"/>
      <c r="Q924" s="84"/>
      <c r="R924" s="84"/>
      <c r="S924" s="84"/>
      <c r="T924" s="84"/>
      <c r="U924" s="84"/>
      <c r="V924" s="84"/>
      <c r="W924" s="84"/>
      <c r="X924" s="84"/>
      <c r="Y924" s="84"/>
      <c r="Z924" s="84"/>
    </row>
    <row r="925" spans="1:26" ht="13.5" customHeight="1" x14ac:dyDescent="0.3">
      <c r="A925" s="84"/>
      <c r="B925" s="84"/>
      <c r="C925" s="84"/>
      <c r="D925" s="84"/>
      <c r="E925" s="84"/>
      <c r="F925" s="84"/>
      <c r="G925" s="84"/>
      <c r="H925" s="84"/>
      <c r="I925" s="84"/>
      <c r="J925" s="84"/>
      <c r="K925" s="84"/>
      <c r="L925" s="84"/>
      <c r="M925" s="84"/>
      <c r="N925" s="84"/>
      <c r="O925" s="84"/>
      <c r="P925" s="84"/>
      <c r="Q925" s="84"/>
      <c r="R925" s="84"/>
      <c r="S925" s="84"/>
      <c r="T925" s="84"/>
      <c r="U925" s="84"/>
      <c r="V925" s="84"/>
      <c r="W925" s="84"/>
      <c r="X925" s="84"/>
      <c r="Y925" s="84"/>
      <c r="Z925" s="84"/>
    </row>
    <row r="926" spans="1:26" ht="13.5" customHeight="1" x14ac:dyDescent="0.3">
      <c r="A926" s="84"/>
      <c r="B926" s="84"/>
      <c r="C926" s="84"/>
      <c r="D926" s="84"/>
      <c r="E926" s="84"/>
      <c r="F926" s="84"/>
      <c r="G926" s="84"/>
      <c r="H926" s="84"/>
      <c r="I926" s="84"/>
      <c r="J926" s="84"/>
      <c r="K926" s="84"/>
      <c r="L926" s="84"/>
      <c r="M926" s="84"/>
      <c r="N926" s="84"/>
      <c r="O926" s="84"/>
      <c r="P926" s="84"/>
      <c r="Q926" s="84"/>
      <c r="R926" s="84"/>
      <c r="S926" s="84"/>
      <c r="T926" s="84"/>
      <c r="U926" s="84"/>
      <c r="V926" s="84"/>
      <c r="W926" s="84"/>
      <c r="X926" s="84"/>
      <c r="Y926" s="84"/>
      <c r="Z926" s="84"/>
    </row>
    <row r="927" spans="1:26" ht="13.5" customHeight="1" x14ac:dyDescent="0.3">
      <c r="A927" s="84"/>
      <c r="B927" s="84"/>
      <c r="C927" s="84"/>
      <c r="D927" s="84"/>
      <c r="E927" s="84"/>
      <c r="F927" s="84"/>
      <c r="G927" s="84"/>
      <c r="H927" s="84"/>
      <c r="I927" s="84"/>
      <c r="J927" s="84"/>
      <c r="K927" s="84"/>
      <c r="L927" s="84"/>
      <c r="M927" s="84"/>
      <c r="N927" s="84"/>
      <c r="O927" s="84"/>
      <c r="P927" s="84"/>
      <c r="Q927" s="84"/>
      <c r="R927" s="84"/>
      <c r="S927" s="84"/>
      <c r="T927" s="84"/>
      <c r="U927" s="84"/>
      <c r="V927" s="84"/>
      <c r="W927" s="84"/>
      <c r="X927" s="84"/>
      <c r="Y927" s="84"/>
      <c r="Z927" s="84"/>
    </row>
    <row r="928" spans="1:26" ht="13.5" customHeight="1" x14ac:dyDescent="0.3">
      <c r="A928" s="84"/>
      <c r="B928" s="84"/>
      <c r="C928" s="84"/>
      <c r="D928" s="84"/>
      <c r="E928" s="84"/>
      <c r="F928" s="84"/>
      <c r="G928" s="84"/>
      <c r="H928" s="84"/>
      <c r="I928" s="84"/>
      <c r="J928" s="84"/>
      <c r="K928" s="84"/>
      <c r="L928" s="84"/>
      <c r="M928" s="84"/>
      <c r="N928" s="84"/>
      <c r="O928" s="84"/>
      <c r="P928" s="84"/>
      <c r="Q928" s="84"/>
      <c r="R928" s="84"/>
      <c r="S928" s="84"/>
      <c r="T928" s="84"/>
      <c r="U928" s="84"/>
      <c r="V928" s="84"/>
      <c r="W928" s="84"/>
      <c r="X928" s="84"/>
      <c r="Y928" s="84"/>
      <c r="Z928" s="84"/>
    </row>
    <row r="929" spans="1:26" ht="13.5" customHeight="1" x14ac:dyDescent="0.3">
      <c r="A929" s="84"/>
      <c r="B929" s="84"/>
      <c r="C929" s="84"/>
      <c r="D929" s="84"/>
      <c r="E929" s="84"/>
      <c r="F929" s="84"/>
      <c r="G929" s="84"/>
      <c r="H929" s="84"/>
      <c r="I929" s="84"/>
      <c r="J929" s="84"/>
      <c r="K929" s="84"/>
      <c r="L929" s="84"/>
      <c r="M929" s="84"/>
      <c r="N929" s="84"/>
      <c r="O929" s="84"/>
      <c r="P929" s="84"/>
      <c r="Q929" s="84"/>
      <c r="R929" s="84"/>
      <c r="S929" s="84"/>
      <c r="T929" s="84"/>
      <c r="U929" s="84"/>
      <c r="V929" s="84"/>
      <c r="W929" s="84"/>
      <c r="X929" s="84"/>
      <c r="Y929" s="84"/>
      <c r="Z929" s="84"/>
    </row>
    <row r="930" spans="1:26" ht="13.5" customHeight="1" x14ac:dyDescent="0.3">
      <c r="A930" s="84"/>
      <c r="B930" s="84"/>
      <c r="C930" s="84"/>
      <c r="D930" s="84"/>
      <c r="E930" s="84"/>
      <c r="F930" s="84"/>
      <c r="G930" s="84"/>
      <c r="H930" s="84"/>
      <c r="I930" s="84"/>
      <c r="J930" s="84"/>
      <c r="K930" s="84"/>
      <c r="L930" s="84"/>
      <c r="M930" s="84"/>
      <c r="N930" s="84"/>
      <c r="O930" s="84"/>
      <c r="P930" s="84"/>
      <c r="Q930" s="84"/>
      <c r="R930" s="84"/>
      <c r="S930" s="84"/>
      <c r="T930" s="84"/>
      <c r="U930" s="84"/>
      <c r="V930" s="84"/>
      <c r="W930" s="84"/>
      <c r="X930" s="84"/>
      <c r="Y930" s="84"/>
      <c r="Z930" s="84"/>
    </row>
    <row r="931" spans="1:26" ht="13.5" customHeight="1" x14ac:dyDescent="0.3">
      <c r="A931" s="84"/>
      <c r="B931" s="84"/>
      <c r="C931" s="84"/>
      <c r="D931" s="84"/>
      <c r="E931" s="84"/>
      <c r="F931" s="84"/>
      <c r="G931" s="84"/>
      <c r="H931" s="84"/>
      <c r="I931" s="84"/>
      <c r="J931" s="84"/>
      <c r="K931" s="84"/>
      <c r="L931" s="84"/>
      <c r="M931" s="84"/>
      <c r="N931" s="84"/>
      <c r="O931" s="84"/>
      <c r="P931" s="84"/>
      <c r="Q931" s="84"/>
      <c r="R931" s="84"/>
      <c r="S931" s="84"/>
      <c r="T931" s="84"/>
      <c r="U931" s="84"/>
      <c r="V931" s="84"/>
      <c r="W931" s="84"/>
      <c r="X931" s="84"/>
      <c r="Y931" s="84"/>
      <c r="Z931" s="84"/>
    </row>
    <row r="932" spans="1:26" ht="13.5" customHeight="1" x14ac:dyDescent="0.3">
      <c r="A932" s="84"/>
      <c r="B932" s="84"/>
      <c r="C932" s="84"/>
      <c r="D932" s="84"/>
      <c r="E932" s="84"/>
      <c r="F932" s="84"/>
      <c r="G932" s="84"/>
      <c r="H932" s="84"/>
      <c r="I932" s="84"/>
      <c r="J932" s="84"/>
      <c r="K932" s="84"/>
      <c r="L932" s="84"/>
      <c r="M932" s="84"/>
      <c r="N932" s="84"/>
      <c r="O932" s="84"/>
      <c r="P932" s="84"/>
      <c r="Q932" s="84"/>
      <c r="R932" s="84"/>
      <c r="S932" s="84"/>
      <c r="T932" s="84"/>
      <c r="U932" s="84"/>
      <c r="V932" s="84"/>
      <c r="W932" s="84"/>
      <c r="X932" s="84"/>
      <c r="Y932" s="84"/>
      <c r="Z932" s="84"/>
    </row>
    <row r="933" spans="1:26" ht="13.5" customHeight="1" x14ac:dyDescent="0.3">
      <c r="A933" s="84"/>
      <c r="B933" s="84"/>
      <c r="C933" s="84"/>
      <c r="D933" s="84"/>
      <c r="E933" s="84"/>
      <c r="F933" s="84"/>
      <c r="G933" s="84"/>
      <c r="H933" s="84"/>
      <c r="I933" s="84"/>
      <c r="J933" s="84"/>
      <c r="K933" s="84"/>
      <c r="L933" s="84"/>
      <c r="M933" s="84"/>
      <c r="N933" s="84"/>
      <c r="O933" s="84"/>
      <c r="P933" s="84"/>
      <c r="Q933" s="84"/>
      <c r="R933" s="84"/>
      <c r="S933" s="84"/>
      <c r="T933" s="84"/>
      <c r="U933" s="84"/>
      <c r="V933" s="84"/>
      <c r="W933" s="84"/>
      <c r="X933" s="84"/>
      <c r="Y933" s="84"/>
      <c r="Z933" s="84"/>
    </row>
    <row r="934" spans="1:26" ht="13.5" customHeight="1" x14ac:dyDescent="0.3">
      <c r="A934" s="84"/>
      <c r="B934" s="84"/>
      <c r="C934" s="84"/>
      <c r="D934" s="84"/>
      <c r="E934" s="84"/>
      <c r="F934" s="84"/>
      <c r="G934" s="84"/>
      <c r="H934" s="84"/>
      <c r="I934" s="84"/>
      <c r="J934" s="84"/>
      <c r="K934" s="84"/>
      <c r="L934" s="84"/>
      <c r="M934" s="84"/>
      <c r="N934" s="84"/>
      <c r="O934" s="84"/>
      <c r="P934" s="84"/>
      <c r="Q934" s="84"/>
      <c r="R934" s="84"/>
      <c r="S934" s="84"/>
      <c r="T934" s="84"/>
      <c r="U934" s="84"/>
      <c r="V934" s="84"/>
      <c r="W934" s="84"/>
      <c r="X934" s="84"/>
      <c r="Y934" s="84"/>
      <c r="Z934" s="84"/>
    </row>
    <row r="935" spans="1:26" ht="13.5" customHeight="1" x14ac:dyDescent="0.3">
      <c r="A935" s="84"/>
      <c r="B935" s="84"/>
      <c r="C935" s="84"/>
      <c r="D935" s="84"/>
      <c r="E935" s="84"/>
      <c r="F935" s="84"/>
      <c r="G935" s="84"/>
      <c r="H935" s="84"/>
      <c r="I935" s="84"/>
      <c r="J935" s="84"/>
      <c r="K935" s="84"/>
      <c r="L935" s="84"/>
      <c r="M935" s="84"/>
      <c r="N935" s="84"/>
      <c r="O935" s="84"/>
      <c r="P935" s="84"/>
      <c r="Q935" s="84"/>
      <c r="R935" s="84"/>
      <c r="S935" s="84"/>
      <c r="T935" s="84"/>
      <c r="U935" s="84"/>
      <c r="V935" s="84"/>
      <c r="W935" s="84"/>
      <c r="X935" s="84"/>
      <c r="Y935" s="84"/>
      <c r="Z935" s="84"/>
    </row>
    <row r="936" spans="1:26" ht="13.5" customHeight="1" x14ac:dyDescent="0.3">
      <c r="A936" s="84"/>
      <c r="B936" s="84"/>
      <c r="C936" s="84"/>
      <c r="D936" s="84"/>
      <c r="E936" s="84"/>
      <c r="F936" s="84"/>
      <c r="G936" s="84"/>
      <c r="H936" s="84"/>
      <c r="I936" s="84"/>
      <c r="J936" s="84"/>
      <c r="K936" s="84"/>
      <c r="L936" s="84"/>
      <c r="M936" s="84"/>
      <c r="N936" s="84"/>
      <c r="O936" s="84"/>
      <c r="P936" s="84"/>
      <c r="Q936" s="84"/>
      <c r="R936" s="84"/>
      <c r="S936" s="84"/>
      <c r="T936" s="84"/>
      <c r="U936" s="84"/>
      <c r="V936" s="84"/>
      <c r="W936" s="84"/>
      <c r="X936" s="84"/>
      <c r="Y936" s="84"/>
      <c r="Z936" s="84"/>
    </row>
    <row r="937" spans="1:26" ht="13.5" customHeight="1" x14ac:dyDescent="0.3">
      <c r="A937" s="84"/>
      <c r="B937" s="84"/>
      <c r="C937" s="84"/>
      <c r="D937" s="84"/>
      <c r="E937" s="84"/>
      <c r="F937" s="84"/>
      <c r="G937" s="84"/>
      <c r="H937" s="84"/>
      <c r="I937" s="84"/>
      <c r="J937" s="84"/>
      <c r="K937" s="84"/>
      <c r="L937" s="84"/>
      <c r="M937" s="84"/>
      <c r="N937" s="84"/>
      <c r="O937" s="84"/>
      <c r="P937" s="84"/>
      <c r="Q937" s="84"/>
      <c r="R937" s="84"/>
      <c r="S937" s="84"/>
      <c r="T937" s="84"/>
      <c r="U937" s="84"/>
      <c r="V937" s="84"/>
      <c r="W937" s="84"/>
      <c r="X937" s="84"/>
      <c r="Y937" s="84"/>
      <c r="Z937" s="84"/>
    </row>
    <row r="938" spans="1:26" ht="13.5" customHeight="1" x14ac:dyDescent="0.3">
      <c r="A938" s="84"/>
      <c r="B938" s="84"/>
      <c r="C938" s="84"/>
      <c r="D938" s="84"/>
      <c r="E938" s="84"/>
      <c r="F938" s="84"/>
      <c r="G938" s="84"/>
      <c r="H938" s="84"/>
      <c r="I938" s="84"/>
      <c r="J938" s="84"/>
      <c r="K938" s="84"/>
      <c r="L938" s="84"/>
      <c r="M938" s="84"/>
      <c r="N938" s="84"/>
      <c r="O938" s="84"/>
      <c r="P938" s="84"/>
      <c r="Q938" s="84"/>
      <c r="R938" s="84"/>
      <c r="S938" s="84"/>
      <c r="T938" s="84"/>
      <c r="U938" s="84"/>
      <c r="V938" s="84"/>
      <c r="W938" s="84"/>
      <c r="X938" s="84"/>
      <c r="Y938" s="84"/>
      <c r="Z938" s="84"/>
    </row>
    <row r="939" spans="1:26" ht="13.5" customHeight="1" x14ac:dyDescent="0.3">
      <c r="A939" s="84"/>
      <c r="B939" s="84"/>
      <c r="C939" s="84"/>
      <c r="D939" s="84"/>
      <c r="E939" s="84"/>
      <c r="F939" s="84"/>
      <c r="G939" s="84"/>
      <c r="H939" s="84"/>
      <c r="I939" s="84"/>
      <c r="J939" s="84"/>
      <c r="K939" s="84"/>
      <c r="L939" s="84"/>
      <c r="M939" s="84"/>
      <c r="N939" s="84"/>
      <c r="O939" s="84"/>
      <c r="P939" s="84"/>
      <c r="Q939" s="84"/>
      <c r="R939" s="84"/>
      <c r="S939" s="84"/>
      <c r="T939" s="84"/>
      <c r="U939" s="84"/>
      <c r="V939" s="84"/>
      <c r="W939" s="84"/>
      <c r="X939" s="84"/>
      <c r="Y939" s="84"/>
      <c r="Z939" s="84"/>
    </row>
    <row r="940" spans="1:26" ht="13.5" customHeight="1" x14ac:dyDescent="0.3">
      <c r="A940" s="84"/>
      <c r="B940" s="84"/>
      <c r="C940" s="84"/>
      <c r="D940" s="84"/>
      <c r="E940" s="84"/>
      <c r="F940" s="84"/>
      <c r="G940" s="84"/>
      <c r="H940" s="84"/>
      <c r="I940" s="84"/>
      <c r="J940" s="84"/>
      <c r="K940" s="84"/>
      <c r="L940" s="84"/>
      <c r="M940" s="84"/>
      <c r="N940" s="84"/>
      <c r="O940" s="84"/>
      <c r="P940" s="84"/>
      <c r="Q940" s="84"/>
      <c r="R940" s="84"/>
      <c r="S940" s="84"/>
      <c r="T940" s="84"/>
      <c r="U940" s="84"/>
      <c r="V940" s="84"/>
      <c r="W940" s="84"/>
      <c r="X940" s="84"/>
      <c r="Y940" s="84"/>
      <c r="Z940" s="84"/>
    </row>
    <row r="941" spans="1:26" ht="13.5" customHeight="1" x14ac:dyDescent="0.3">
      <c r="A941" s="84"/>
      <c r="B941" s="84"/>
      <c r="C941" s="84"/>
      <c r="D941" s="84"/>
      <c r="E941" s="84"/>
      <c r="F941" s="84"/>
      <c r="G941" s="84"/>
      <c r="H941" s="84"/>
      <c r="I941" s="84"/>
      <c r="J941" s="84"/>
      <c r="K941" s="84"/>
      <c r="L941" s="84"/>
      <c r="M941" s="84"/>
      <c r="N941" s="84"/>
      <c r="O941" s="84"/>
      <c r="P941" s="84"/>
      <c r="Q941" s="84"/>
      <c r="R941" s="84"/>
      <c r="S941" s="84"/>
      <c r="T941" s="84"/>
      <c r="U941" s="84"/>
      <c r="V941" s="84"/>
      <c r="W941" s="84"/>
      <c r="X941" s="84"/>
      <c r="Y941" s="84"/>
      <c r="Z941" s="84"/>
    </row>
    <row r="942" spans="1:26" ht="13.5" customHeight="1" x14ac:dyDescent="0.3">
      <c r="A942" s="84"/>
      <c r="B942" s="84"/>
      <c r="C942" s="84"/>
      <c r="D942" s="84"/>
      <c r="E942" s="84"/>
      <c r="F942" s="84"/>
      <c r="G942" s="84"/>
      <c r="H942" s="84"/>
      <c r="I942" s="84"/>
      <c r="J942" s="84"/>
      <c r="K942" s="84"/>
      <c r="L942" s="84"/>
      <c r="M942" s="84"/>
      <c r="N942" s="84"/>
      <c r="O942" s="84"/>
      <c r="P942" s="84"/>
      <c r="Q942" s="84"/>
      <c r="R942" s="84"/>
      <c r="S942" s="84"/>
      <c r="T942" s="84"/>
      <c r="U942" s="84"/>
      <c r="V942" s="84"/>
      <c r="W942" s="84"/>
      <c r="X942" s="84"/>
      <c r="Y942" s="84"/>
      <c r="Z942" s="84"/>
    </row>
    <row r="943" spans="1:26" ht="13.5" customHeight="1" x14ac:dyDescent="0.3">
      <c r="A943" s="84"/>
      <c r="B943" s="84"/>
      <c r="C943" s="84"/>
      <c r="D943" s="84"/>
      <c r="E943" s="84"/>
      <c r="F943" s="84"/>
      <c r="G943" s="84"/>
      <c r="H943" s="84"/>
      <c r="I943" s="84"/>
      <c r="J943" s="84"/>
      <c r="K943" s="84"/>
      <c r="L943" s="84"/>
      <c r="M943" s="84"/>
      <c r="N943" s="84"/>
      <c r="O943" s="84"/>
      <c r="P943" s="84"/>
      <c r="Q943" s="84"/>
      <c r="R943" s="84"/>
      <c r="S943" s="84"/>
      <c r="T943" s="84"/>
      <c r="U943" s="84"/>
      <c r="V943" s="84"/>
      <c r="W943" s="84"/>
      <c r="X943" s="84"/>
      <c r="Y943" s="84"/>
      <c r="Z943" s="84"/>
    </row>
    <row r="944" spans="1:26" ht="13.5" customHeight="1" x14ac:dyDescent="0.3">
      <c r="A944" s="84"/>
      <c r="B944" s="84"/>
      <c r="C944" s="84"/>
      <c r="D944" s="84"/>
      <c r="E944" s="84"/>
      <c r="F944" s="84"/>
      <c r="G944" s="84"/>
      <c r="H944" s="84"/>
      <c r="I944" s="84"/>
      <c r="J944" s="84"/>
      <c r="K944" s="84"/>
      <c r="L944" s="84"/>
      <c r="M944" s="84"/>
      <c r="N944" s="84"/>
      <c r="O944" s="84"/>
      <c r="P944" s="84"/>
      <c r="Q944" s="84"/>
      <c r="R944" s="84"/>
      <c r="S944" s="84"/>
      <c r="T944" s="84"/>
      <c r="U944" s="84"/>
      <c r="V944" s="84"/>
      <c r="W944" s="84"/>
      <c r="X944" s="84"/>
      <c r="Y944" s="84"/>
      <c r="Z944" s="84"/>
    </row>
    <row r="945" spans="1:26" ht="13.5" customHeight="1" x14ac:dyDescent="0.3">
      <c r="A945" s="84"/>
      <c r="B945" s="84"/>
      <c r="C945" s="84"/>
      <c r="D945" s="84"/>
      <c r="E945" s="84"/>
      <c r="F945" s="84"/>
      <c r="G945" s="84"/>
      <c r="H945" s="84"/>
      <c r="I945" s="84"/>
      <c r="J945" s="84"/>
      <c r="K945" s="84"/>
      <c r="L945" s="84"/>
      <c r="M945" s="84"/>
      <c r="N945" s="84"/>
      <c r="O945" s="84"/>
      <c r="P945" s="84"/>
      <c r="Q945" s="84"/>
      <c r="R945" s="84"/>
      <c r="S945" s="84"/>
      <c r="T945" s="84"/>
      <c r="U945" s="84"/>
      <c r="V945" s="84"/>
      <c r="W945" s="84"/>
      <c r="X945" s="84"/>
      <c r="Y945" s="84"/>
      <c r="Z945" s="84"/>
    </row>
    <row r="946" spans="1:26" ht="13.5" customHeight="1" x14ac:dyDescent="0.3">
      <c r="A946" s="84"/>
      <c r="B946" s="84"/>
      <c r="C946" s="84"/>
      <c r="D946" s="84"/>
      <c r="E946" s="84"/>
      <c r="F946" s="84"/>
      <c r="G946" s="84"/>
      <c r="H946" s="84"/>
      <c r="I946" s="84"/>
      <c r="J946" s="84"/>
      <c r="K946" s="84"/>
      <c r="L946" s="84"/>
      <c r="M946" s="84"/>
      <c r="N946" s="84"/>
      <c r="O946" s="84"/>
      <c r="P946" s="84"/>
      <c r="Q946" s="84"/>
      <c r="R946" s="84"/>
      <c r="S946" s="84"/>
      <c r="T946" s="84"/>
      <c r="U946" s="84"/>
      <c r="V946" s="84"/>
      <c r="W946" s="84"/>
      <c r="X946" s="84"/>
      <c r="Y946" s="84"/>
      <c r="Z946" s="84"/>
    </row>
    <row r="947" spans="1:26" ht="13.5" customHeight="1" x14ac:dyDescent="0.3">
      <c r="A947" s="84"/>
      <c r="B947" s="84"/>
      <c r="C947" s="84"/>
      <c r="D947" s="84"/>
      <c r="E947" s="84"/>
      <c r="F947" s="84"/>
      <c r="G947" s="84"/>
      <c r="H947" s="84"/>
      <c r="I947" s="84"/>
      <c r="J947" s="84"/>
      <c r="K947" s="84"/>
      <c r="L947" s="84"/>
      <c r="M947" s="84"/>
      <c r="N947" s="84"/>
      <c r="O947" s="84"/>
      <c r="P947" s="84"/>
      <c r="Q947" s="84"/>
      <c r="R947" s="84"/>
      <c r="S947" s="84"/>
      <c r="T947" s="84"/>
      <c r="U947" s="84"/>
      <c r="V947" s="84"/>
      <c r="W947" s="84"/>
      <c r="X947" s="84"/>
      <c r="Y947" s="84"/>
      <c r="Z947" s="84"/>
    </row>
    <row r="948" spans="1:26" ht="13.5" customHeight="1" x14ac:dyDescent="0.3">
      <c r="A948" s="84"/>
      <c r="B948" s="84"/>
      <c r="C948" s="84"/>
      <c r="D948" s="84"/>
      <c r="E948" s="84"/>
      <c r="F948" s="84"/>
      <c r="G948" s="84"/>
      <c r="H948" s="84"/>
      <c r="I948" s="84"/>
      <c r="J948" s="84"/>
      <c r="K948" s="84"/>
      <c r="L948" s="84"/>
      <c r="M948" s="84"/>
      <c r="N948" s="84"/>
      <c r="O948" s="84"/>
      <c r="P948" s="84"/>
      <c r="Q948" s="84"/>
      <c r="R948" s="84"/>
      <c r="S948" s="84"/>
      <c r="T948" s="84"/>
      <c r="U948" s="84"/>
      <c r="V948" s="84"/>
      <c r="W948" s="84"/>
      <c r="X948" s="84"/>
      <c r="Y948" s="84"/>
      <c r="Z948" s="84"/>
    </row>
    <row r="949" spans="1:26" ht="13.5" customHeight="1" x14ac:dyDescent="0.3">
      <c r="A949" s="84"/>
      <c r="B949" s="84"/>
      <c r="C949" s="84"/>
      <c r="D949" s="84"/>
      <c r="E949" s="84"/>
      <c r="F949" s="84"/>
      <c r="G949" s="84"/>
      <c r="H949" s="84"/>
      <c r="I949" s="84"/>
      <c r="J949" s="84"/>
      <c r="K949" s="84"/>
      <c r="L949" s="84"/>
      <c r="M949" s="84"/>
      <c r="N949" s="84"/>
      <c r="O949" s="84"/>
      <c r="P949" s="84"/>
      <c r="Q949" s="84"/>
      <c r="R949" s="84"/>
      <c r="S949" s="84"/>
      <c r="T949" s="84"/>
      <c r="U949" s="84"/>
      <c r="V949" s="84"/>
      <c r="W949" s="84"/>
      <c r="X949" s="84"/>
      <c r="Y949" s="84"/>
      <c r="Z949" s="84"/>
    </row>
    <row r="950" spans="1:26" ht="13.5" customHeight="1" x14ac:dyDescent="0.3">
      <c r="A950" s="84"/>
      <c r="B950" s="84"/>
      <c r="C950" s="84"/>
      <c r="D950" s="84"/>
      <c r="E950" s="84"/>
      <c r="F950" s="84"/>
      <c r="G950" s="84"/>
      <c r="H950" s="84"/>
      <c r="I950" s="84"/>
      <c r="J950" s="84"/>
      <c r="K950" s="84"/>
      <c r="L950" s="84"/>
      <c r="M950" s="84"/>
      <c r="N950" s="84"/>
      <c r="O950" s="84"/>
      <c r="P950" s="84"/>
      <c r="Q950" s="84"/>
      <c r="R950" s="84"/>
      <c r="S950" s="84"/>
      <c r="T950" s="84"/>
      <c r="U950" s="84"/>
      <c r="V950" s="84"/>
      <c r="W950" s="84"/>
      <c r="X950" s="84"/>
      <c r="Y950" s="84"/>
      <c r="Z950" s="84"/>
    </row>
    <row r="951" spans="1:26" ht="13.5" customHeight="1" x14ac:dyDescent="0.3">
      <c r="A951" s="84"/>
      <c r="B951" s="84"/>
      <c r="C951" s="84"/>
      <c r="D951" s="84"/>
      <c r="E951" s="84"/>
      <c r="F951" s="84"/>
      <c r="G951" s="84"/>
      <c r="H951" s="84"/>
      <c r="I951" s="84"/>
      <c r="J951" s="84"/>
      <c r="K951" s="84"/>
      <c r="L951" s="84"/>
      <c r="M951" s="84"/>
      <c r="N951" s="84"/>
      <c r="O951" s="84"/>
      <c r="P951" s="84"/>
      <c r="Q951" s="84"/>
      <c r="R951" s="84"/>
      <c r="S951" s="84"/>
      <c r="T951" s="84"/>
      <c r="U951" s="84"/>
      <c r="V951" s="84"/>
      <c r="W951" s="84"/>
      <c r="X951" s="84"/>
      <c r="Y951" s="84"/>
      <c r="Z951" s="84"/>
    </row>
    <row r="952" spans="1:26" ht="13.5" customHeight="1" x14ac:dyDescent="0.3">
      <c r="A952" s="84"/>
      <c r="B952" s="84"/>
      <c r="C952" s="84"/>
      <c r="D952" s="84"/>
      <c r="E952" s="84"/>
      <c r="F952" s="84"/>
      <c r="G952" s="84"/>
      <c r="H952" s="84"/>
      <c r="I952" s="84"/>
      <c r="J952" s="84"/>
      <c r="K952" s="84"/>
      <c r="L952" s="84"/>
      <c r="M952" s="84"/>
      <c r="N952" s="84"/>
      <c r="O952" s="84"/>
      <c r="P952" s="84"/>
      <c r="Q952" s="84"/>
      <c r="R952" s="84"/>
      <c r="S952" s="84"/>
      <c r="T952" s="84"/>
      <c r="U952" s="84"/>
      <c r="V952" s="84"/>
      <c r="W952" s="84"/>
      <c r="X952" s="84"/>
      <c r="Y952" s="84"/>
      <c r="Z952" s="84"/>
    </row>
    <row r="953" spans="1:26" ht="13.5" customHeight="1" x14ac:dyDescent="0.3">
      <c r="A953" s="84"/>
      <c r="B953" s="84"/>
      <c r="C953" s="84"/>
      <c r="D953" s="84"/>
      <c r="E953" s="84"/>
      <c r="F953" s="84"/>
      <c r="G953" s="84"/>
      <c r="H953" s="84"/>
      <c r="I953" s="84"/>
      <c r="J953" s="84"/>
      <c r="K953" s="84"/>
      <c r="L953" s="84"/>
      <c r="M953" s="84"/>
      <c r="N953" s="84"/>
      <c r="O953" s="84"/>
      <c r="P953" s="84"/>
      <c r="Q953" s="84"/>
      <c r="R953" s="84"/>
      <c r="S953" s="84"/>
      <c r="T953" s="84"/>
      <c r="U953" s="84"/>
      <c r="V953" s="84"/>
      <c r="W953" s="84"/>
      <c r="X953" s="84"/>
      <c r="Y953" s="84"/>
      <c r="Z953" s="84"/>
    </row>
    <row r="954" spans="1:26" ht="13.5" customHeight="1" x14ac:dyDescent="0.3">
      <c r="A954" s="84"/>
      <c r="B954" s="84"/>
      <c r="C954" s="84"/>
      <c r="D954" s="84"/>
      <c r="E954" s="84"/>
      <c r="F954" s="84"/>
      <c r="G954" s="84"/>
      <c r="H954" s="84"/>
      <c r="I954" s="84"/>
      <c r="J954" s="84"/>
      <c r="K954" s="84"/>
      <c r="L954" s="84"/>
      <c r="M954" s="84"/>
      <c r="N954" s="84"/>
      <c r="O954" s="84"/>
      <c r="P954" s="84"/>
      <c r="Q954" s="84"/>
      <c r="R954" s="84"/>
      <c r="S954" s="84"/>
      <c r="T954" s="84"/>
      <c r="U954" s="84"/>
      <c r="V954" s="84"/>
      <c r="W954" s="84"/>
      <c r="X954" s="84"/>
      <c r="Y954" s="84"/>
      <c r="Z954" s="84"/>
    </row>
    <row r="955" spans="1:26" ht="13.5" customHeight="1" x14ac:dyDescent="0.3">
      <c r="A955" s="84"/>
      <c r="B955" s="84"/>
      <c r="C955" s="84"/>
      <c r="D955" s="84"/>
      <c r="E955" s="84"/>
      <c r="F955" s="84"/>
      <c r="G955" s="84"/>
      <c r="H955" s="84"/>
      <c r="I955" s="84"/>
      <c r="J955" s="84"/>
      <c r="K955" s="84"/>
      <c r="L955" s="84"/>
      <c r="M955" s="84"/>
      <c r="N955" s="84"/>
      <c r="O955" s="84"/>
      <c r="P955" s="84"/>
      <c r="Q955" s="84"/>
      <c r="R955" s="84"/>
      <c r="S955" s="84"/>
      <c r="T955" s="84"/>
      <c r="U955" s="84"/>
      <c r="V955" s="84"/>
      <c r="W955" s="84"/>
      <c r="X955" s="84"/>
      <c r="Y955" s="84"/>
      <c r="Z955" s="84"/>
    </row>
    <row r="956" spans="1:26" ht="13.5" customHeight="1" x14ac:dyDescent="0.3">
      <c r="A956" s="84"/>
      <c r="B956" s="84"/>
      <c r="C956" s="84"/>
      <c r="D956" s="84"/>
      <c r="E956" s="84"/>
      <c r="F956" s="84"/>
      <c r="G956" s="84"/>
      <c r="H956" s="84"/>
      <c r="I956" s="84"/>
      <c r="J956" s="84"/>
      <c r="K956" s="84"/>
      <c r="L956" s="84"/>
      <c r="M956" s="84"/>
      <c r="N956" s="84"/>
      <c r="O956" s="84"/>
      <c r="P956" s="84"/>
      <c r="Q956" s="84"/>
      <c r="R956" s="84"/>
      <c r="S956" s="84"/>
      <c r="T956" s="84"/>
      <c r="U956" s="84"/>
      <c r="V956" s="84"/>
      <c r="W956" s="84"/>
      <c r="X956" s="84"/>
      <c r="Y956" s="84"/>
      <c r="Z956" s="84"/>
    </row>
    <row r="957" spans="1:26" ht="13.5" customHeight="1" x14ac:dyDescent="0.3">
      <c r="A957" s="84"/>
      <c r="B957" s="84"/>
      <c r="C957" s="84"/>
      <c r="D957" s="84"/>
      <c r="E957" s="84"/>
      <c r="F957" s="84"/>
      <c r="G957" s="84"/>
      <c r="H957" s="84"/>
      <c r="I957" s="84"/>
      <c r="J957" s="84"/>
      <c r="K957" s="84"/>
      <c r="L957" s="84"/>
      <c r="M957" s="84"/>
      <c r="N957" s="84"/>
      <c r="O957" s="84"/>
      <c r="P957" s="84"/>
      <c r="Q957" s="84"/>
      <c r="R957" s="84"/>
      <c r="S957" s="84"/>
      <c r="T957" s="84"/>
      <c r="U957" s="84"/>
      <c r="V957" s="84"/>
      <c r="W957" s="84"/>
      <c r="X957" s="84"/>
      <c r="Y957" s="84"/>
      <c r="Z957" s="84"/>
    </row>
    <row r="958" spans="1:26" ht="13.5" customHeight="1" x14ac:dyDescent="0.3">
      <c r="A958" s="84"/>
      <c r="B958" s="84"/>
      <c r="C958" s="84"/>
      <c r="D958" s="84"/>
      <c r="E958" s="84"/>
      <c r="F958" s="84"/>
      <c r="G958" s="84"/>
      <c r="H958" s="84"/>
      <c r="I958" s="84"/>
      <c r="J958" s="84"/>
      <c r="K958" s="84"/>
      <c r="L958" s="84"/>
      <c r="M958" s="84"/>
      <c r="N958" s="84"/>
      <c r="O958" s="84"/>
      <c r="P958" s="84"/>
      <c r="Q958" s="84"/>
      <c r="R958" s="84"/>
      <c r="S958" s="84"/>
      <c r="T958" s="84"/>
      <c r="U958" s="84"/>
      <c r="V958" s="84"/>
      <c r="W958" s="84"/>
      <c r="X958" s="84"/>
      <c r="Y958" s="84"/>
      <c r="Z958" s="84"/>
    </row>
    <row r="959" spans="1:26" ht="13.5" customHeight="1" x14ac:dyDescent="0.3">
      <c r="A959" s="84"/>
      <c r="B959" s="84"/>
      <c r="C959" s="84"/>
      <c r="D959" s="84"/>
      <c r="E959" s="84"/>
      <c r="F959" s="84"/>
      <c r="G959" s="84"/>
      <c r="H959" s="84"/>
      <c r="I959" s="84"/>
      <c r="J959" s="84"/>
      <c r="K959" s="84"/>
      <c r="L959" s="84"/>
      <c r="M959" s="84"/>
      <c r="N959" s="84"/>
      <c r="O959" s="84"/>
      <c r="P959" s="84"/>
      <c r="Q959" s="84"/>
      <c r="R959" s="84"/>
      <c r="S959" s="84"/>
      <c r="T959" s="84"/>
      <c r="U959" s="84"/>
      <c r="V959" s="84"/>
      <c r="W959" s="84"/>
      <c r="X959" s="84"/>
      <c r="Y959" s="84"/>
      <c r="Z959" s="84"/>
    </row>
    <row r="960" spans="1:26" ht="13.5" customHeight="1" x14ac:dyDescent="0.3">
      <c r="A960" s="84"/>
      <c r="B960" s="84"/>
      <c r="C960" s="84"/>
      <c r="D960" s="84"/>
      <c r="E960" s="84"/>
      <c r="F960" s="84"/>
      <c r="G960" s="84"/>
      <c r="H960" s="84"/>
      <c r="I960" s="84"/>
      <c r="J960" s="84"/>
      <c r="K960" s="84"/>
      <c r="L960" s="84"/>
      <c r="M960" s="84"/>
      <c r="N960" s="84"/>
      <c r="O960" s="84"/>
      <c r="P960" s="84"/>
      <c r="Q960" s="84"/>
      <c r="R960" s="84"/>
      <c r="S960" s="84"/>
      <c r="T960" s="84"/>
      <c r="U960" s="84"/>
      <c r="V960" s="84"/>
      <c r="W960" s="84"/>
      <c r="X960" s="84"/>
      <c r="Y960" s="84"/>
      <c r="Z960" s="84"/>
    </row>
    <row r="961" spans="1:26" ht="13.5" customHeight="1" x14ac:dyDescent="0.3">
      <c r="A961" s="84"/>
      <c r="B961" s="84"/>
      <c r="C961" s="84"/>
      <c r="D961" s="84"/>
      <c r="E961" s="84"/>
      <c r="F961" s="84"/>
      <c r="G961" s="84"/>
      <c r="H961" s="84"/>
      <c r="I961" s="84"/>
      <c r="J961" s="84"/>
      <c r="K961" s="84"/>
      <c r="L961" s="84"/>
      <c r="M961" s="84"/>
      <c r="N961" s="84"/>
      <c r="O961" s="84"/>
      <c r="P961" s="84"/>
      <c r="Q961" s="84"/>
      <c r="R961" s="84"/>
      <c r="S961" s="84"/>
      <c r="T961" s="84"/>
      <c r="U961" s="84"/>
      <c r="V961" s="84"/>
      <c r="W961" s="84"/>
      <c r="X961" s="84"/>
      <c r="Y961" s="84"/>
      <c r="Z961" s="84"/>
    </row>
    <row r="962" spans="1:26" ht="13.5" customHeight="1" x14ac:dyDescent="0.3">
      <c r="A962" s="84"/>
      <c r="B962" s="84"/>
      <c r="C962" s="84"/>
      <c r="D962" s="84"/>
      <c r="E962" s="84"/>
      <c r="F962" s="84"/>
      <c r="G962" s="84"/>
      <c r="H962" s="84"/>
      <c r="I962" s="84"/>
      <c r="J962" s="84"/>
      <c r="K962" s="84"/>
      <c r="L962" s="84"/>
      <c r="M962" s="84"/>
      <c r="N962" s="84"/>
      <c r="O962" s="84"/>
      <c r="P962" s="84"/>
      <c r="Q962" s="84"/>
      <c r="R962" s="84"/>
      <c r="S962" s="84"/>
      <c r="T962" s="84"/>
      <c r="U962" s="84"/>
      <c r="V962" s="84"/>
      <c r="W962" s="84"/>
      <c r="X962" s="84"/>
      <c r="Y962" s="84"/>
      <c r="Z962" s="84"/>
    </row>
    <row r="963" spans="1:26" ht="13.5" customHeight="1" x14ac:dyDescent="0.3">
      <c r="A963" s="84"/>
      <c r="B963" s="84"/>
      <c r="C963" s="84"/>
      <c r="D963" s="84"/>
      <c r="E963" s="84"/>
      <c r="F963" s="84"/>
      <c r="G963" s="84"/>
      <c r="H963" s="84"/>
      <c r="I963" s="84"/>
      <c r="J963" s="84"/>
      <c r="K963" s="84"/>
      <c r="L963" s="84"/>
      <c r="M963" s="84"/>
      <c r="N963" s="84"/>
      <c r="O963" s="84"/>
      <c r="P963" s="84"/>
      <c r="Q963" s="84"/>
      <c r="R963" s="84"/>
      <c r="S963" s="84"/>
      <c r="T963" s="84"/>
      <c r="U963" s="84"/>
      <c r="V963" s="84"/>
      <c r="W963" s="84"/>
      <c r="X963" s="84"/>
      <c r="Y963" s="84"/>
      <c r="Z963" s="84"/>
    </row>
    <row r="964" spans="1:26" ht="13.5" customHeight="1" x14ac:dyDescent="0.3">
      <c r="A964" s="84"/>
      <c r="B964" s="84"/>
      <c r="C964" s="84"/>
      <c r="D964" s="84"/>
      <c r="E964" s="84"/>
      <c r="F964" s="84"/>
      <c r="G964" s="84"/>
      <c r="H964" s="84"/>
      <c r="I964" s="84"/>
      <c r="J964" s="84"/>
      <c r="K964" s="84"/>
      <c r="L964" s="84"/>
      <c r="M964" s="84"/>
      <c r="N964" s="84"/>
      <c r="O964" s="84"/>
      <c r="P964" s="84"/>
      <c r="Q964" s="84"/>
      <c r="R964" s="84"/>
      <c r="S964" s="84"/>
      <c r="T964" s="84"/>
      <c r="U964" s="84"/>
      <c r="V964" s="84"/>
      <c r="W964" s="84"/>
      <c r="X964" s="84"/>
      <c r="Y964" s="84"/>
      <c r="Z964" s="84"/>
    </row>
    <row r="965" spans="1:26" ht="13.5" customHeight="1" x14ac:dyDescent="0.3">
      <c r="A965" s="84"/>
      <c r="B965" s="84"/>
      <c r="C965" s="84"/>
      <c r="D965" s="84"/>
      <c r="E965" s="84"/>
      <c r="F965" s="84"/>
      <c r="G965" s="84"/>
      <c r="H965" s="84"/>
      <c r="I965" s="84"/>
      <c r="J965" s="84"/>
      <c r="K965" s="84"/>
      <c r="L965" s="84"/>
      <c r="M965" s="84"/>
      <c r="N965" s="84"/>
      <c r="O965" s="84"/>
      <c r="P965" s="84"/>
      <c r="Q965" s="84"/>
      <c r="R965" s="84"/>
      <c r="S965" s="84"/>
      <c r="T965" s="84"/>
      <c r="U965" s="84"/>
      <c r="V965" s="84"/>
      <c r="W965" s="84"/>
      <c r="X965" s="84"/>
      <c r="Y965" s="84"/>
      <c r="Z965" s="84"/>
    </row>
    <row r="966" spans="1:26" ht="13.5" customHeight="1" x14ac:dyDescent="0.3">
      <c r="A966" s="84"/>
      <c r="B966" s="84"/>
      <c r="C966" s="84"/>
      <c r="D966" s="84"/>
      <c r="E966" s="84"/>
      <c r="F966" s="84"/>
      <c r="G966" s="84"/>
      <c r="H966" s="84"/>
      <c r="I966" s="84"/>
      <c r="J966" s="84"/>
      <c r="K966" s="84"/>
      <c r="L966" s="84"/>
      <c r="M966" s="84"/>
      <c r="N966" s="84"/>
      <c r="O966" s="84"/>
      <c r="P966" s="84"/>
      <c r="Q966" s="84"/>
      <c r="R966" s="84"/>
      <c r="S966" s="84"/>
      <c r="T966" s="84"/>
      <c r="U966" s="84"/>
      <c r="V966" s="84"/>
      <c r="W966" s="84"/>
      <c r="X966" s="84"/>
      <c r="Y966" s="84"/>
      <c r="Z966" s="84"/>
    </row>
    <row r="967" spans="1:26" ht="13.5" customHeight="1" x14ac:dyDescent="0.3">
      <c r="A967" s="84"/>
      <c r="B967" s="84"/>
      <c r="C967" s="84"/>
      <c r="D967" s="84"/>
      <c r="E967" s="84"/>
      <c r="F967" s="84"/>
      <c r="G967" s="84"/>
      <c r="H967" s="84"/>
      <c r="I967" s="84"/>
      <c r="J967" s="84"/>
      <c r="K967" s="84"/>
      <c r="L967" s="84"/>
      <c r="M967" s="84"/>
      <c r="N967" s="84"/>
      <c r="O967" s="84"/>
      <c r="P967" s="84"/>
      <c r="Q967" s="84"/>
      <c r="R967" s="84"/>
      <c r="S967" s="84"/>
      <c r="T967" s="84"/>
      <c r="U967" s="84"/>
      <c r="V967" s="84"/>
      <c r="W967" s="84"/>
      <c r="X967" s="84"/>
      <c r="Y967" s="84"/>
      <c r="Z967" s="84"/>
    </row>
    <row r="968" spans="1:26" ht="13.5" customHeight="1" x14ac:dyDescent="0.3">
      <c r="A968" s="84"/>
      <c r="B968" s="84"/>
      <c r="C968" s="84"/>
      <c r="D968" s="84"/>
      <c r="E968" s="84"/>
      <c r="F968" s="84"/>
      <c r="G968" s="84"/>
      <c r="H968" s="84"/>
      <c r="I968" s="84"/>
      <c r="J968" s="84"/>
      <c r="K968" s="84"/>
      <c r="L968" s="84"/>
      <c r="M968" s="84"/>
      <c r="N968" s="84"/>
      <c r="O968" s="84"/>
      <c r="P968" s="84"/>
      <c r="Q968" s="84"/>
      <c r="R968" s="84"/>
      <c r="S968" s="84"/>
      <c r="T968" s="84"/>
      <c r="U968" s="84"/>
      <c r="V968" s="84"/>
      <c r="W968" s="84"/>
      <c r="X968" s="84"/>
      <c r="Y968" s="84"/>
      <c r="Z968" s="84"/>
    </row>
    <row r="969" spans="1:26" ht="13.5" customHeight="1" x14ac:dyDescent="0.3">
      <c r="A969" s="84"/>
      <c r="B969" s="84"/>
      <c r="C969" s="84"/>
      <c r="D969" s="84"/>
      <c r="E969" s="84"/>
      <c r="F969" s="84"/>
      <c r="G969" s="84"/>
      <c r="H969" s="84"/>
      <c r="I969" s="84"/>
      <c r="J969" s="84"/>
      <c r="K969" s="84"/>
      <c r="L969" s="84"/>
      <c r="M969" s="84"/>
      <c r="N969" s="84"/>
      <c r="O969" s="84"/>
      <c r="P969" s="84"/>
      <c r="Q969" s="84"/>
      <c r="R969" s="84"/>
      <c r="S969" s="84"/>
      <c r="T969" s="84"/>
      <c r="U969" s="84"/>
      <c r="V969" s="84"/>
      <c r="W969" s="84"/>
      <c r="X969" s="84"/>
      <c r="Y969" s="84"/>
      <c r="Z969" s="84"/>
    </row>
    <row r="970" spans="1:26" ht="13.5" customHeight="1" x14ac:dyDescent="0.3">
      <c r="A970" s="84"/>
      <c r="B970" s="84"/>
      <c r="C970" s="84"/>
      <c r="D970" s="84"/>
      <c r="E970" s="84"/>
      <c r="F970" s="84"/>
      <c r="G970" s="84"/>
      <c r="H970" s="84"/>
      <c r="I970" s="84"/>
      <c r="J970" s="84"/>
      <c r="K970" s="84"/>
      <c r="L970" s="84"/>
      <c r="M970" s="84"/>
      <c r="N970" s="84"/>
      <c r="O970" s="84"/>
      <c r="P970" s="84"/>
      <c r="Q970" s="84"/>
      <c r="R970" s="84"/>
      <c r="S970" s="84"/>
      <c r="T970" s="84"/>
      <c r="U970" s="84"/>
      <c r="V970" s="84"/>
      <c r="W970" s="84"/>
      <c r="X970" s="84"/>
      <c r="Y970" s="84"/>
      <c r="Z970" s="84"/>
    </row>
    <row r="971" spans="1:26" ht="13.5" customHeight="1" x14ac:dyDescent="0.3">
      <c r="A971" s="84"/>
      <c r="B971" s="84"/>
      <c r="C971" s="84"/>
      <c r="D971" s="84"/>
      <c r="E971" s="84"/>
      <c r="F971" s="84"/>
      <c r="G971" s="84"/>
      <c r="H971" s="84"/>
      <c r="I971" s="84"/>
      <c r="J971" s="84"/>
      <c r="K971" s="84"/>
      <c r="L971" s="84"/>
      <c r="M971" s="84"/>
      <c r="N971" s="84"/>
      <c r="O971" s="84"/>
      <c r="P971" s="84"/>
      <c r="Q971" s="84"/>
      <c r="R971" s="84"/>
      <c r="S971" s="84"/>
      <c r="T971" s="84"/>
      <c r="U971" s="84"/>
      <c r="V971" s="84"/>
      <c r="W971" s="84"/>
      <c r="X971" s="84"/>
      <c r="Y971" s="84"/>
      <c r="Z971" s="84"/>
    </row>
    <row r="972" spans="1:26" ht="13.5" customHeight="1" x14ac:dyDescent="0.3">
      <c r="A972" s="84"/>
      <c r="B972" s="84"/>
      <c r="C972" s="84"/>
      <c r="D972" s="84"/>
      <c r="E972" s="84"/>
      <c r="F972" s="84"/>
      <c r="G972" s="84"/>
      <c r="H972" s="84"/>
      <c r="I972" s="84"/>
      <c r="J972" s="84"/>
      <c r="K972" s="84"/>
      <c r="L972" s="84"/>
      <c r="M972" s="84"/>
      <c r="N972" s="84"/>
      <c r="O972" s="84"/>
      <c r="P972" s="84"/>
      <c r="Q972" s="84"/>
      <c r="R972" s="84"/>
      <c r="S972" s="84"/>
      <c r="T972" s="84"/>
      <c r="U972" s="84"/>
      <c r="V972" s="84"/>
      <c r="W972" s="84"/>
      <c r="X972" s="84"/>
      <c r="Y972" s="84"/>
      <c r="Z972" s="84"/>
    </row>
    <row r="973" spans="1:26" ht="13.5" customHeight="1" x14ac:dyDescent="0.3">
      <c r="A973" s="84"/>
      <c r="B973" s="84"/>
      <c r="C973" s="84"/>
      <c r="D973" s="84"/>
      <c r="E973" s="84"/>
      <c r="F973" s="84"/>
      <c r="G973" s="84"/>
      <c r="H973" s="84"/>
      <c r="I973" s="84"/>
      <c r="J973" s="84"/>
      <c r="K973" s="84"/>
      <c r="L973" s="84"/>
      <c r="M973" s="84"/>
      <c r="N973" s="84"/>
      <c r="O973" s="84"/>
      <c r="P973" s="84"/>
      <c r="Q973" s="84"/>
      <c r="R973" s="84"/>
      <c r="S973" s="84"/>
      <c r="T973" s="84"/>
      <c r="U973" s="84"/>
      <c r="V973" s="84"/>
      <c r="W973" s="84"/>
      <c r="X973" s="84"/>
      <c r="Y973" s="84"/>
      <c r="Z973" s="84"/>
    </row>
    <row r="974" spans="1:26" ht="13.5" customHeight="1" x14ac:dyDescent="0.3">
      <c r="A974" s="84"/>
      <c r="B974" s="84"/>
      <c r="C974" s="84"/>
      <c r="D974" s="84"/>
      <c r="E974" s="84"/>
      <c r="F974" s="84"/>
      <c r="G974" s="84"/>
      <c r="H974" s="84"/>
      <c r="I974" s="84"/>
      <c r="J974" s="84"/>
      <c r="K974" s="84"/>
      <c r="L974" s="84"/>
      <c r="M974" s="84"/>
      <c r="N974" s="84"/>
      <c r="O974" s="84"/>
      <c r="P974" s="84"/>
      <c r="Q974" s="84"/>
      <c r="R974" s="84"/>
      <c r="S974" s="84"/>
      <c r="T974" s="84"/>
      <c r="U974" s="84"/>
      <c r="V974" s="84"/>
      <c r="W974" s="84"/>
      <c r="X974" s="84"/>
      <c r="Y974" s="84"/>
      <c r="Z974" s="84"/>
    </row>
    <row r="975" spans="1:26" ht="13.5" customHeight="1" x14ac:dyDescent="0.3">
      <c r="A975" s="84"/>
      <c r="B975" s="84"/>
      <c r="C975" s="84"/>
      <c r="D975" s="84"/>
      <c r="E975" s="84"/>
      <c r="F975" s="84"/>
      <c r="G975" s="84"/>
      <c r="H975" s="84"/>
      <c r="I975" s="84"/>
      <c r="J975" s="84"/>
      <c r="K975" s="84"/>
      <c r="L975" s="84"/>
      <c r="M975" s="84"/>
      <c r="N975" s="84"/>
      <c r="O975" s="84"/>
      <c r="P975" s="84"/>
      <c r="Q975" s="84"/>
      <c r="R975" s="84"/>
      <c r="S975" s="84"/>
      <c r="T975" s="84"/>
      <c r="U975" s="84"/>
      <c r="V975" s="84"/>
      <c r="W975" s="84"/>
      <c r="X975" s="84"/>
      <c r="Y975" s="84"/>
      <c r="Z975" s="84"/>
    </row>
    <row r="976" spans="1:26" ht="13.5" customHeight="1" x14ac:dyDescent="0.3">
      <c r="A976" s="84"/>
      <c r="B976" s="84"/>
      <c r="C976" s="84"/>
      <c r="D976" s="84"/>
      <c r="E976" s="84"/>
      <c r="F976" s="84"/>
      <c r="G976" s="84"/>
      <c r="H976" s="84"/>
      <c r="I976" s="84"/>
      <c r="J976" s="84"/>
      <c r="K976" s="84"/>
      <c r="L976" s="84"/>
      <c r="M976" s="84"/>
      <c r="N976" s="84"/>
      <c r="O976" s="84"/>
      <c r="P976" s="84"/>
      <c r="Q976" s="84"/>
      <c r="R976" s="84"/>
      <c r="S976" s="84"/>
      <c r="T976" s="84"/>
      <c r="U976" s="84"/>
      <c r="V976" s="84"/>
      <c r="W976" s="84"/>
      <c r="X976" s="84"/>
      <c r="Y976" s="84"/>
      <c r="Z976" s="84"/>
    </row>
    <row r="977" spans="1:26" ht="13.5" customHeight="1" x14ac:dyDescent="0.3">
      <c r="A977" s="84"/>
      <c r="B977" s="84"/>
      <c r="C977" s="84"/>
      <c r="D977" s="84"/>
      <c r="E977" s="84"/>
      <c r="F977" s="84"/>
      <c r="G977" s="84"/>
      <c r="H977" s="84"/>
      <c r="I977" s="84"/>
      <c r="J977" s="84"/>
      <c r="K977" s="84"/>
      <c r="L977" s="84"/>
      <c r="M977" s="84"/>
      <c r="N977" s="84"/>
      <c r="O977" s="84"/>
      <c r="P977" s="84"/>
      <c r="Q977" s="84"/>
      <c r="R977" s="84"/>
      <c r="S977" s="84"/>
      <c r="T977" s="84"/>
      <c r="U977" s="84"/>
      <c r="V977" s="84"/>
      <c r="W977" s="84"/>
      <c r="X977" s="84"/>
      <c r="Y977" s="84"/>
      <c r="Z977" s="84"/>
    </row>
    <row r="978" spans="1:26" ht="13.5" customHeight="1" x14ac:dyDescent="0.3">
      <c r="A978" s="84"/>
      <c r="B978" s="84"/>
      <c r="C978" s="84"/>
      <c r="D978" s="84"/>
      <c r="E978" s="84"/>
      <c r="F978" s="84"/>
      <c r="G978" s="84"/>
      <c r="H978" s="84"/>
      <c r="I978" s="84"/>
      <c r="J978" s="84"/>
      <c r="K978" s="84"/>
      <c r="L978" s="84"/>
      <c r="M978" s="84"/>
      <c r="N978" s="84"/>
      <c r="O978" s="84"/>
      <c r="P978" s="84"/>
      <c r="Q978" s="84"/>
      <c r="R978" s="84"/>
      <c r="S978" s="84"/>
      <c r="T978" s="84"/>
      <c r="U978" s="84"/>
      <c r="V978" s="84"/>
      <c r="W978" s="84"/>
      <c r="X978" s="84"/>
      <c r="Y978" s="84"/>
      <c r="Z978" s="84"/>
    </row>
    <row r="979" spans="1:26" ht="13.5" customHeight="1" x14ac:dyDescent="0.3">
      <c r="A979" s="84"/>
      <c r="B979" s="84"/>
      <c r="C979" s="84"/>
      <c r="D979" s="84"/>
      <c r="E979" s="84"/>
      <c r="F979" s="84"/>
      <c r="G979" s="84"/>
      <c r="H979" s="84"/>
      <c r="I979" s="84"/>
      <c r="J979" s="84"/>
      <c r="K979" s="84"/>
      <c r="L979" s="84"/>
      <c r="M979" s="84"/>
      <c r="N979" s="84"/>
      <c r="O979" s="84"/>
      <c r="P979" s="84"/>
      <c r="Q979" s="84"/>
      <c r="R979" s="84"/>
      <c r="S979" s="84"/>
      <c r="T979" s="84"/>
      <c r="U979" s="84"/>
      <c r="V979" s="84"/>
      <c r="W979" s="84"/>
      <c r="X979" s="84"/>
      <c r="Y979" s="84"/>
      <c r="Z979" s="84"/>
    </row>
    <row r="980" spans="1:26" ht="13.5" customHeight="1" x14ac:dyDescent="0.3">
      <c r="A980" s="84"/>
      <c r="B980" s="84"/>
      <c r="C980" s="84"/>
      <c r="D980" s="84"/>
      <c r="E980" s="84"/>
      <c r="F980" s="84"/>
      <c r="G980" s="84"/>
      <c r="H980" s="84"/>
      <c r="I980" s="84"/>
      <c r="J980" s="84"/>
      <c r="K980" s="84"/>
      <c r="L980" s="84"/>
      <c r="M980" s="84"/>
      <c r="N980" s="84"/>
      <c r="O980" s="84"/>
      <c r="P980" s="84"/>
      <c r="Q980" s="84"/>
      <c r="R980" s="84"/>
      <c r="S980" s="84"/>
      <c r="T980" s="84"/>
      <c r="U980" s="84"/>
      <c r="V980" s="84"/>
      <c r="W980" s="84"/>
      <c r="X980" s="84"/>
      <c r="Y980" s="84"/>
      <c r="Z980" s="84"/>
    </row>
    <row r="981" spans="1:26" ht="13.5" customHeight="1" x14ac:dyDescent="0.3">
      <c r="A981" s="84"/>
      <c r="B981" s="84"/>
      <c r="C981" s="84"/>
      <c r="D981" s="84"/>
      <c r="E981" s="84"/>
      <c r="F981" s="84"/>
      <c r="G981" s="84"/>
      <c r="H981" s="84"/>
      <c r="I981" s="84"/>
      <c r="J981" s="84"/>
      <c r="K981" s="84"/>
      <c r="L981" s="84"/>
      <c r="M981" s="84"/>
      <c r="N981" s="84"/>
      <c r="O981" s="84"/>
      <c r="P981" s="84"/>
      <c r="Q981" s="84"/>
      <c r="R981" s="84"/>
      <c r="S981" s="84"/>
      <c r="T981" s="84"/>
      <c r="U981" s="84"/>
      <c r="V981" s="84"/>
      <c r="W981" s="84"/>
      <c r="X981" s="84"/>
      <c r="Y981" s="84"/>
      <c r="Z981" s="84"/>
    </row>
    <row r="982" spans="1:26" ht="13.5" customHeight="1" x14ac:dyDescent="0.3">
      <c r="A982" s="84"/>
      <c r="B982" s="84"/>
      <c r="C982" s="84"/>
      <c r="D982" s="84"/>
      <c r="E982" s="84"/>
      <c r="F982" s="84"/>
      <c r="G982" s="84"/>
      <c r="H982" s="84"/>
      <c r="I982" s="84"/>
      <c r="J982" s="84"/>
      <c r="K982" s="84"/>
      <c r="L982" s="84"/>
      <c r="M982" s="84"/>
      <c r="N982" s="84"/>
      <c r="O982" s="84"/>
      <c r="P982" s="84"/>
      <c r="Q982" s="84"/>
      <c r="R982" s="84"/>
      <c r="S982" s="84"/>
      <c r="T982" s="84"/>
      <c r="U982" s="84"/>
      <c r="V982" s="84"/>
      <c r="W982" s="84"/>
      <c r="X982" s="84"/>
      <c r="Y982" s="84"/>
      <c r="Z982" s="84"/>
    </row>
    <row r="983" spans="1:26" ht="13.5" customHeight="1" x14ac:dyDescent="0.3">
      <c r="A983" s="84"/>
      <c r="B983" s="84"/>
      <c r="C983" s="84"/>
      <c r="D983" s="84"/>
      <c r="E983" s="84"/>
      <c r="F983" s="84"/>
      <c r="G983" s="84"/>
      <c r="H983" s="84"/>
      <c r="I983" s="84"/>
      <c r="J983" s="84"/>
      <c r="K983" s="84"/>
      <c r="L983" s="84"/>
      <c r="M983" s="84"/>
      <c r="N983" s="84"/>
      <c r="O983" s="84"/>
      <c r="P983" s="84"/>
      <c r="Q983" s="84"/>
      <c r="R983" s="84"/>
      <c r="S983" s="84"/>
      <c r="T983" s="84"/>
      <c r="U983" s="84"/>
      <c r="V983" s="84"/>
      <c r="W983" s="84"/>
      <c r="X983" s="84"/>
      <c r="Y983" s="84"/>
      <c r="Z983" s="84"/>
    </row>
    <row r="984" spans="1:26" ht="13.5" customHeight="1" x14ac:dyDescent="0.3">
      <c r="A984" s="84"/>
      <c r="B984" s="84"/>
      <c r="C984" s="84"/>
      <c r="D984" s="84"/>
      <c r="E984" s="84"/>
      <c r="F984" s="84"/>
      <c r="G984" s="84"/>
      <c r="H984" s="84"/>
      <c r="I984" s="84"/>
      <c r="J984" s="84"/>
      <c r="K984" s="84"/>
      <c r="L984" s="84"/>
      <c r="M984" s="84"/>
      <c r="N984" s="84"/>
      <c r="O984" s="84"/>
      <c r="P984" s="84"/>
      <c r="Q984" s="84"/>
      <c r="R984" s="84"/>
      <c r="S984" s="84"/>
      <c r="T984" s="84"/>
      <c r="U984" s="84"/>
      <c r="V984" s="84"/>
      <c r="W984" s="84"/>
      <c r="X984" s="84"/>
      <c r="Y984" s="84"/>
      <c r="Z984" s="84"/>
    </row>
    <row r="985" spans="1:26" ht="13.5" customHeight="1" x14ac:dyDescent="0.3">
      <c r="A985" s="84"/>
      <c r="B985" s="84"/>
      <c r="C985" s="84"/>
      <c r="D985" s="84"/>
      <c r="E985" s="84"/>
      <c r="F985" s="84"/>
      <c r="G985" s="84"/>
      <c r="H985" s="84"/>
      <c r="I985" s="84"/>
      <c r="J985" s="84"/>
      <c r="K985" s="84"/>
      <c r="L985" s="84"/>
      <c r="M985" s="84"/>
      <c r="N985" s="84"/>
      <c r="O985" s="84"/>
      <c r="P985" s="84"/>
      <c r="Q985" s="84"/>
      <c r="R985" s="84"/>
      <c r="S985" s="84"/>
      <c r="T985" s="84"/>
      <c r="U985" s="84"/>
      <c r="V985" s="84"/>
      <c r="W985" s="84"/>
      <c r="X985" s="84"/>
      <c r="Y985" s="84"/>
      <c r="Z985" s="84"/>
    </row>
    <row r="986" spans="1:26" ht="13.5" customHeight="1" x14ac:dyDescent="0.3">
      <c r="A986" s="84"/>
      <c r="B986" s="84"/>
      <c r="C986" s="84"/>
      <c r="D986" s="84"/>
      <c r="E986" s="84"/>
      <c r="F986" s="84"/>
      <c r="G986" s="84"/>
      <c r="H986" s="84"/>
      <c r="I986" s="84"/>
      <c r="J986" s="84"/>
      <c r="K986" s="84"/>
      <c r="L986" s="84"/>
      <c r="M986" s="84"/>
      <c r="N986" s="84"/>
      <c r="O986" s="84"/>
      <c r="P986" s="84"/>
      <c r="Q986" s="84"/>
      <c r="R986" s="84"/>
      <c r="S986" s="84"/>
      <c r="T986" s="84"/>
      <c r="U986" s="84"/>
      <c r="V986" s="84"/>
      <c r="W986" s="84"/>
      <c r="X986" s="84"/>
      <c r="Y986" s="84"/>
      <c r="Z986" s="84"/>
    </row>
    <row r="987" spans="1:26" ht="13.5" customHeight="1" x14ac:dyDescent="0.3">
      <c r="A987" s="84"/>
      <c r="B987" s="84"/>
      <c r="C987" s="84"/>
      <c r="D987" s="84"/>
      <c r="E987" s="84"/>
      <c r="F987" s="84"/>
      <c r="G987" s="84"/>
      <c r="H987" s="84"/>
      <c r="I987" s="84"/>
      <c r="J987" s="84"/>
      <c r="K987" s="84"/>
      <c r="L987" s="84"/>
      <c r="M987" s="84"/>
      <c r="N987" s="84"/>
      <c r="O987" s="84"/>
      <c r="P987" s="84"/>
      <c r="Q987" s="84"/>
      <c r="R987" s="84"/>
      <c r="S987" s="84"/>
      <c r="T987" s="84"/>
      <c r="U987" s="84"/>
      <c r="V987" s="84"/>
      <c r="W987" s="84"/>
      <c r="X987" s="84"/>
      <c r="Y987" s="84"/>
      <c r="Z987" s="84"/>
    </row>
    <row r="988" spans="1:26" ht="13.5" customHeight="1" x14ac:dyDescent="0.3">
      <c r="A988" s="84"/>
      <c r="B988" s="84"/>
      <c r="C988" s="84"/>
      <c r="D988" s="84"/>
      <c r="E988" s="84"/>
      <c r="F988" s="84"/>
      <c r="G988" s="84"/>
      <c r="H988" s="84"/>
      <c r="I988" s="84"/>
      <c r="J988" s="84"/>
      <c r="K988" s="84"/>
      <c r="L988" s="84"/>
      <c r="M988" s="84"/>
      <c r="N988" s="84"/>
      <c r="O988" s="84"/>
      <c r="P988" s="84"/>
      <c r="Q988" s="84"/>
      <c r="R988" s="84"/>
      <c r="S988" s="84"/>
      <c r="T988" s="84"/>
      <c r="U988" s="84"/>
      <c r="V988" s="84"/>
      <c r="W988" s="84"/>
      <c r="X988" s="84"/>
      <c r="Y988" s="84"/>
      <c r="Z988" s="84"/>
    </row>
    <row r="989" spans="1:26" ht="13.5" customHeight="1" x14ac:dyDescent="0.3">
      <c r="A989" s="84"/>
      <c r="B989" s="84"/>
      <c r="C989" s="84"/>
      <c r="D989" s="84"/>
      <c r="E989" s="84"/>
      <c r="F989" s="84"/>
      <c r="G989" s="84"/>
      <c r="H989" s="84"/>
      <c r="I989" s="84"/>
      <c r="J989" s="84"/>
      <c r="K989" s="84"/>
      <c r="L989" s="84"/>
      <c r="M989" s="84"/>
      <c r="N989" s="84"/>
      <c r="O989" s="84"/>
      <c r="P989" s="84"/>
      <c r="Q989" s="84"/>
      <c r="R989" s="84"/>
      <c r="S989" s="84"/>
      <c r="T989" s="84"/>
      <c r="U989" s="84"/>
      <c r="V989" s="84"/>
      <c r="W989" s="84"/>
      <c r="X989" s="84"/>
      <c r="Y989" s="84"/>
      <c r="Z989" s="84"/>
    </row>
    <row r="990" spans="1:26" ht="13.5" customHeight="1" x14ac:dyDescent="0.3">
      <c r="A990" s="84"/>
      <c r="B990" s="84"/>
      <c r="C990" s="84"/>
      <c r="D990" s="84"/>
      <c r="E990" s="84"/>
      <c r="F990" s="84"/>
      <c r="G990" s="84"/>
      <c r="H990" s="84"/>
      <c r="I990" s="84"/>
      <c r="J990" s="84"/>
      <c r="K990" s="84"/>
      <c r="L990" s="84"/>
      <c r="M990" s="84"/>
      <c r="N990" s="84"/>
      <c r="O990" s="84"/>
      <c r="P990" s="84"/>
      <c r="Q990" s="84"/>
      <c r="R990" s="84"/>
      <c r="S990" s="84"/>
      <c r="T990" s="84"/>
      <c r="U990" s="84"/>
      <c r="V990" s="84"/>
      <c r="W990" s="84"/>
      <c r="X990" s="84"/>
      <c r="Y990" s="84"/>
      <c r="Z990" s="84"/>
    </row>
    <row r="991" spans="1:26" ht="13.5" customHeight="1" x14ac:dyDescent="0.3">
      <c r="A991" s="84"/>
      <c r="B991" s="84"/>
      <c r="C991" s="84"/>
      <c r="D991" s="84"/>
      <c r="E991" s="84"/>
      <c r="F991" s="84"/>
      <c r="G991" s="84"/>
      <c r="H991" s="84"/>
      <c r="I991" s="84"/>
      <c r="J991" s="84"/>
      <c r="K991" s="84"/>
      <c r="L991" s="84"/>
      <c r="M991" s="84"/>
      <c r="N991" s="84"/>
      <c r="O991" s="84"/>
      <c r="P991" s="84"/>
      <c r="Q991" s="84"/>
      <c r="R991" s="84"/>
      <c r="S991" s="84"/>
      <c r="T991" s="84"/>
      <c r="U991" s="84"/>
      <c r="V991" s="84"/>
      <c r="W991" s="84"/>
      <c r="X991" s="84"/>
      <c r="Y991" s="84"/>
      <c r="Z991" s="84"/>
    </row>
    <row r="992" spans="1:26" ht="13.5" customHeight="1" x14ac:dyDescent="0.3">
      <c r="A992" s="84"/>
      <c r="B992" s="84"/>
      <c r="C992" s="84"/>
      <c r="D992" s="84"/>
      <c r="E992" s="84"/>
      <c r="F992" s="84"/>
      <c r="G992" s="84"/>
      <c r="H992" s="84"/>
      <c r="I992" s="84"/>
      <c r="J992" s="84"/>
      <c r="K992" s="84"/>
      <c r="L992" s="84"/>
      <c r="M992" s="84"/>
      <c r="N992" s="84"/>
      <c r="O992" s="84"/>
      <c r="P992" s="84"/>
      <c r="Q992" s="84"/>
      <c r="R992" s="84"/>
      <c r="S992" s="84"/>
      <c r="T992" s="84"/>
      <c r="U992" s="84"/>
      <c r="V992" s="84"/>
      <c r="W992" s="84"/>
      <c r="X992" s="84"/>
      <c r="Y992" s="84"/>
      <c r="Z992" s="84"/>
    </row>
    <row r="993" spans="1:26" ht="13.5" customHeight="1" x14ac:dyDescent="0.3">
      <c r="A993" s="84"/>
      <c r="B993" s="84"/>
      <c r="C993" s="84"/>
      <c r="D993" s="84"/>
      <c r="E993" s="84"/>
      <c r="F993" s="84"/>
      <c r="G993" s="84"/>
      <c r="H993" s="84"/>
      <c r="I993" s="84"/>
      <c r="J993" s="84"/>
      <c r="K993" s="84"/>
      <c r="L993" s="84"/>
      <c r="M993" s="84"/>
      <c r="N993" s="84"/>
      <c r="O993" s="84"/>
      <c r="P993" s="84"/>
      <c r="Q993" s="84"/>
      <c r="R993" s="84"/>
      <c r="S993" s="84"/>
      <c r="T993" s="84"/>
      <c r="U993" s="84"/>
      <c r="V993" s="84"/>
      <c r="W993" s="84"/>
      <c r="X993" s="84"/>
      <c r="Y993" s="84"/>
      <c r="Z993" s="84"/>
    </row>
    <row r="994" spans="1:26" ht="13.5" customHeight="1" x14ac:dyDescent="0.3">
      <c r="A994" s="84"/>
      <c r="B994" s="84"/>
      <c r="C994" s="84"/>
      <c r="D994" s="84"/>
      <c r="E994" s="84"/>
      <c r="F994" s="84"/>
      <c r="G994" s="84"/>
      <c r="H994" s="84"/>
      <c r="I994" s="84"/>
      <c r="J994" s="84"/>
      <c r="K994" s="84"/>
      <c r="L994" s="84"/>
      <c r="M994" s="84"/>
      <c r="N994" s="84"/>
      <c r="O994" s="84"/>
      <c r="P994" s="84"/>
      <c r="Q994" s="84"/>
      <c r="R994" s="84"/>
      <c r="S994" s="84"/>
      <c r="T994" s="84"/>
      <c r="U994" s="84"/>
      <c r="V994" s="84"/>
      <c r="W994" s="84"/>
      <c r="X994" s="84"/>
      <c r="Y994" s="84"/>
      <c r="Z994" s="84"/>
    </row>
    <row r="995" spans="1:26" ht="13.5" customHeight="1" x14ac:dyDescent="0.3">
      <c r="A995" s="84"/>
      <c r="B995" s="84"/>
      <c r="C995" s="84"/>
      <c r="D995" s="84"/>
      <c r="E995" s="84"/>
      <c r="F995" s="84"/>
      <c r="G995" s="84"/>
      <c r="H995" s="84"/>
      <c r="I995" s="84"/>
      <c r="J995" s="84"/>
      <c r="K995" s="84"/>
      <c r="L995" s="84"/>
      <c r="M995" s="84"/>
      <c r="N995" s="84"/>
      <c r="O995" s="84"/>
      <c r="P995" s="84"/>
      <c r="Q995" s="84"/>
      <c r="R995" s="84"/>
      <c r="S995" s="84"/>
      <c r="T995" s="84"/>
      <c r="U995" s="84"/>
      <c r="V995" s="84"/>
      <c r="W995" s="84"/>
      <c r="X995" s="84"/>
      <c r="Y995" s="84"/>
      <c r="Z995" s="84"/>
    </row>
    <row r="996" spans="1:26" ht="13.5" customHeight="1" x14ac:dyDescent="0.3">
      <c r="A996" s="84"/>
      <c r="B996" s="84"/>
      <c r="C996" s="84"/>
      <c r="D996" s="84"/>
      <c r="E996" s="84"/>
      <c r="F996" s="84"/>
      <c r="G996" s="84"/>
      <c r="H996" s="84"/>
      <c r="I996" s="84"/>
      <c r="J996" s="84"/>
      <c r="K996" s="84"/>
      <c r="L996" s="84"/>
      <c r="M996" s="84"/>
      <c r="N996" s="84"/>
      <c r="O996" s="84"/>
      <c r="P996" s="84"/>
      <c r="Q996" s="84"/>
      <c r="R996" s="84"/>
      <c r="S996" s="84"/>
      <c r="T996" s="84"/>
      <c r="U996" s="84"/>
      <c r="V996" s="84"/>
      <c r="W996" s="84"/>
      <c r="X996" s="84"/>
      <c r="Y996" s="84"/>
      <c r="Z996" s="84"/>
    </row>
    <row r="997" spans="1:26" ht="13.5" customHeight="1" x14ac:dyDescent="0.3">
      <c r="A997" s="84"/>
      <c r="B997" s="84"/>
      <c r="C997" s="84"/>
      <c r="D997" s="84"/>
      <c r="E997" s="84"/>
      <c r="F997" s="84"/>
      <c r="G997" s="84"/>
      <c r="H997" s="84"/>
      <c r="I997" s="84"/>
      <c r="J997" s="84"/>
      <c r="K997" s="84"/>
      <c r="L997" s="84"/>
      <c r="M997" s="84"/>
      <c r="N997" s="84"/>
      <c r="O997" s="84"/>
      <c r="P997" s="84"/>
      <c r="Q997" s="84"/>
      <c r="R997" s="84"/>
      <c r="S997" s="84"/>
      <c r="T997" s="84"/>
      <c r="U997" s="84"/>
      <c r="V997" s="84"/>
      <c r="W997" s="84"/>
      <c r="X997" s="84"/>
      <c r="Y997" s="84"/>
      <c r="Z997" s="84"/>
    </row>
    <row r="998" spans="1:26" ht="13.5" customHeight="1" x14ac:dyDescent="0.3">
      <c r="A998" s="84"/>
      <c r="B998" s="84"/>
      <c r="C998" s="84"/>
      <c r="D998" s="84"/>
      <c r="E998" s="84"/>
      <c r="F998" s="84"/>
      <c r="G998" s="84"/>
      <c r="H998" s="84"/>
      <c r="I998" s="84"/>
      <c r="J998" s="84"/>
      <c r="K998" s="84"/>
      <c r="L998" s="84"/>
      <c r="M998" s="84"/>
      <c r="N998" s="84"/>
      <c r="O998" s="84"/>
      <c r="P998" s="84"/>
      <c r="Q998" s="84"/>
      <c r="R998" s="84"/>
      <c r="S998" s="84"/>
      <c r="T998" s="84"/>
      <c r="U998" s="84"/>
      <c r="V998" s="84"/>
      <c r="W998" s="84"/>
      <c r="X998" s="84"/>
      <c r="Y998" s="84"/>
      <c r="Z998" s="84"/>
    </row>
    <row r="999" spans="1:26" ht="13.5" customHeight="1" x14ac:dyDescent="0.3">
      <c r="A999" s="84"/>
      <c r="B999" s="84"/>
      <c r="C999" s="84"/>
      <c r="D999" s="84"/>
      <c r="E999" s="84"/>
      <c r="F999" s="84"/>
      <c r="G999" s="84"/>
      <c r="H999" s="84"/>
      <c r="I999" s="84"/>
      <c r="J999" s="84"/>
      <c r="K999" s="84"/>
      <c r="L999" s="84"/>
      <c r="M999" s="84"/>
      <c r="N999" s="84"/>
      <c r="O999" s="84"/>
      <c r="P999" s="84"/>
      <c r="Q999" s="84"/>
      <c r="R999" s="84"/>
      <c r="S999" s="84"/>
      <c r="T999" s="84"/>
      <c r="U999" s="84"/>
      <c r="V999" s="84"/>
      <c r="W999" s="84"/>
      <c r="X999" s="84"/>
      <c r="Y999" s="84"/>
      <c r="Z999" s="84"/>
    </row>
    <row r="1000" spans="1:26" ht="13.5" customHeight="1" x14ac:dyDescent="0.3">
      <c r="A1000" s="84"/>
      <c r="B1000" s="84"/>
      <c r="C1000" s="84"/>
      <c r="D1000" s="84"/>
      <c r="E1000" s="84"/>
      <c r="F1000" s="84"/>
      <c r="G1000" s="84"/>
      <c r="H1000" s="84"/>
      <c r="I1000" s="84"/>
      <c r="J1000" s="84"/>
      <c r="K1000" s="84"/>
      <c r="L1000" s="84"/>
      <c r="M1000" s="84"/>
      <c r="N1000" s="84"/>
      <c r="O1000" s="84"/>
      <c r="P1000" s="84"/>
      <c r="Q1000" s="84"/>
      <c r="R1000" s="84"/>
      <c r="S1000" s="84"/>
      <c r="T1000" s="84"/>
      <c r="U1000" s="84"/>
      <c r="V1000" s="84"/>
      <c r="W1000" s="84"/>
      <c r="X1000" s="84"/>
      <c r="Y1000" s="84"/>
      <c r="Z1000" s="84"/>
    </row>
  </sheetData>
  <mergeCells count="1">
    <mergeCell ref="A20:B20"/>
  </mergeCells>
  <pageMargins left="0.7" right="0.7" top="0.75" bottom="0.75" header="0" footer="0"/>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9BA1-72DB-4303-86DB-6BA0A4E1364F}">
  <dimension ref="A1:N87"/>
  <sheetViews>
    <sheetView showGridLines="0" view="pageBreakPreview" topLeftCell="A52" zoomScale="60" zoomScaleNormal="85" workbookViewId="0">
      <selection activeCell="C77" sqref="C77:H77"/>
    </sheetView>
  </sheetViews>
  <sheetFormatPr baseColWidth="10" defaultColWidth="11.44140625" defaultRowHeight="13.8" x14ac:dyDescent="0.25"/>
  <cols>
    <col min="1" max="1" width="12" style="122" customWidth="1"/>
    <col min="2" max="2" width="11" style="122" customWidth="1"/>
    <col min="3" max="3" width="45.6640625" style="122" customWidth="1"/>
    <col min="4" max="4" width="42.33203125" style="122" bestFit="1" customWidth="1"/>
    <col min="5" max="5" width="11.44140625" style="132"/>
    <col min="6" max="6" width="11.44140625" style="122"/>
    <col min="7" max="7" width="10.6640625" style="122" bestFit="1" customWidth="1"/>
    <col min="8" max="8" width="9.5546875" style="122" customWidth="1"/>
    <col min="9" max="9" width="14.44140625" style="122" bestFit="1" customWidth="1"/>
    <col min="10" max="10" width="20.44140625" style="122" customWidth="1"/>
    <col min="11" max="11" width="56.33203125" style="122" customWidth="1"/>
    <col min="12" max="16384" width="11.44140625" style="122"/>
  </cols>
  <sheetData>
    <row r="1" spans="1:11" x14ac:dyDescent="0.25">
      <c r="A1" s="121" t="s">
        <v>528</v>
      </c>
      <c r="B1" s="121"/>
    </row>
    <row r="2" spans="1:11" x14ac:dyDescent="0.25">
      <c r="A2" s="121" t="s">
        <v>444</v>
      </c>
      <c r="B2" s="121"/>
    </row>
    <row r="3" spans="1:11" x14ac:dyDescent="0.25">
      <c r="A3" s="121" t="s">
        <v>529</v>
      </c>
      <c r="B3" s="121"/>
    </row>
    <row r="5" spans="1:11" x14ac:dyDescent="0.25">
      <c r="A5" s="128" t="s">
        <v>2</v>
      </c>
      <c r="B5" s="128"/>
      <c r="C5" s="129"/>
      <c r="D5" s="129"/>
      <c r="E5" s="133"/>
      <c r="F5" s="129"/>
      <c r="G5" s="129"/>
      <c r="H5" s="129"/>
      <c r="I5" s="129"/>
      <c r="J5" s="129"/>
      <c r="K5" s="129"/>
    </row>
    <row r="6" spans="1:11" x14ac:dyDescent="0.25">
      <c r="A6" s="128" t="s">
        <v>3</v>
      </c>
      <c r="B6" s="128"/>
      <c r="C6" s="129"/>
      <c r="D6" s="129"/>
      <c r="E6" s="133"/>
      <c r="F6" s="129"/>
      <c r="G6" s="129"/>
      <c r="H6" s="129"/>
      <c r="I6" s="129"/>
      <c r="J6" s="129"/>
      <c r="K6" s="129"/>
    </row>
    <row r="7" spans="1:11" x14ac:dyDescent="0.25">
      <c r="A7" s="128" t="s">
        <v>446</v>
      </c>
      <c r="B7" s="128"/>
      <c r="C7" s="129"/>
      <c r="D7" s="129"/>
      <c r="E7" s="133"/>
      <c r="F7" s="129"/>
      <c r="G7" s="129"/>
      <c r="H7" s="129"/>
      <c r="I7" s="129"/>
      <c r="J7" s="129"/>
      <c r="K7" s="129"/>
    </row>
    <row r="8" spans="1:11" x14ac:dyDescent="0.25">
      <c r="A8" s="128" t="s">
        <v>454</v>
      </c>
      <c r="B8" s="128"/>
      <c r="C8" s="129"/>
      <c r="D8" s="129"/>
      <c r="E8" s="133"/>
      <c r="F8" s="129"/>
      <c r="G8" s="129"/>
      <c r="H8" s="129"/>
      <c r="I8" s="129"/>
      <c r="J8" s="129"/>
      <c r="K8" s="129"/>
    </row>
    <row r="10" spans="1:11" x14ac:dyDescent="0.25">
      <c r="A10" s="121" t="s">
        <v>22</v>
      </c>
      <c r="B10" s="121" t="s">
        <v>455</v>
      </c>
    </row>
    <row r="12" spans="1:11" s="121" customFormat="1" x14ac:dyDescent="0.25">
      <c r="A12" s="356" t="s">
        <v>25</v>
      </c>
      <c r="B12" s="123"/>
      <c r="C12" s="356" t="s">
        <v>26</v>
      </c>
      <c r="D12" s="356" t="s">
        <v>27</v>
      </c>
      <c r="E12" s="354" t="s">
        <v>28</v>
      </c>
      <c r="F12" s="354"/>
      <c r="G12" s="354" t="s">
        <v>29</v>
      </c>
      <c r="H12" s="354"/>
      <c r="I12" s="354"/>
      <c r="J12" s="353" t="s">
        <v>36</v>
      </c>
      <c r="K12" s="353" t="s">
        <v>32</v>
      </c>
    </row>
    <row r="13" spans="1:11" s="121" customFormat="1" x14ac:dyDescent="0.25">
      <c r="A13" s="357"/>
      <c r="B13" s="125"/>
      <c r="C13" s="357"/>
      <c r="D13" s="357"/>
      <c r="E13" s="124" t="s">
        <v>33</v>
      </c>
      <c r="F13" s="124" t="s">
        <v>34</v>
      </c>
      <c r="G13" s="124" t="s">
        <v>33</v>
      </c>
      <c r="H13" s="124" t="s">
        <v>34</v>
      </c>
      <c r="I13" s="124" t="s">
        <v>35</v>
      </c>
      <c r="J13" s="353"/>
      <c r="K13" s="353"/>
    </row>
    <row r="14" spans="1:11" ht="27.6" x14ac:dyDescent="0.25">
      <c r="A14" s="138">
        <v>1</v>
      </c>
      <c r="B14" s="138"/>
      <c r="C14" s="143" t="s">
        <v>530</v>
      </c>
      <c r="D14" s="138" t="s">
        <v>531</v>
      </c>
      <c r="E14" s="138">
        <v>1273356</v>
      </c>
      <c r="F14" s="142">
        <v>46008</v>
      </c>
      <c r="G14" s="138">
        <v>1728</v>
      </c>
      <c r="H14" s="142">
        <v>46008</v>
      </c>
      <c r="I14" s="158">
        <v>13340000</v>
      </c>
      <c r="J14" s="138" t="s">
        <v>456</v>
      </c>
      <c r="K14" s="159" t="s">
        <v>532</v>
      </c>
    </row>
    <row r="15" spans="1:11" x14ac:dyDescent="0.25">
      <c r="A15" s="126"/>
      <c r="B15" s="126"/>
      <c r="C15" s="126"/>
      <c r="D15" s="126"/>
      <c r="E15" s="130"/>
      <c r="F15" s="126"/>
      <c r="G15" s="126"/>
      <c r="H15" s="126"/>
      <c r="I15" s="126"/>
      <c r="J15" s="126"/>
      <c r="K15" s="126"/>
    </row>
    <row r="16" spans="1:11" x14ac:dyDescent="0.25">
      <c r="A16" s="354" t="s">
        <v>132</v>
      </c>
      <c r="B16" s="354"/>
      <c r="C16" s="354"/>
      <c r="D16" s="354"/>
      <c r="E16" s="354"/>
      <c r="F16" s="354"/>
      <c r="G16" s="354"/>
      <c r="H16" s="354"/>
      <c r="I16" s="160">
        <f>SUM(I14:I15)</f>
        <v>13340000</v>
      </c>
    </row>
    <row r="18" spans="1:11" x14ac:dyDescent="0.25">
      <c r="A18" s="128" t="s">
        <v>2</v>
      </c>
      <c r="B18" s="128"/>
      <c r="C18" s="129"/>
      <c r="D18" s="129"/>
      <c r="E18" s="133"/>
      <c r="F18" s="129"/>
      <c r="G18" s="129"/>
      <c r="H18" s="129"/>
      <c r="I18" s="129"/>
      <c r="J18" s="129"/>
      <c r="K18" s="129"/>
    </row>
    <row r="19" spans="1:11" x14ac:dyDescent="0.25">
      <c r="A19" s="128" t="s">
        <v>3</v>
      </c>
      <c r="B19" s="128"/>
      <c r="C19" s="129"/>
      <c r="D19" s="129"/>
      <c r="E19" s="133"/>
      <c r="F19" s="129"/>
      <c r="G19" s="129"/>
      <c r="H19" s="129"/>
      <c r="I19" s="129"/>
      <c r="J19" s="129"/>
      <c r="K19" s="129"/>
    </row>
    <row r="20" spans="1:11" x14ac:dyDescent="0.25">
      <c r="A20" s="128" t="s">
        <v>446</v>
      </c>
      <c r="B20" s="128"/>
      <c r="C20" s="129"/>
      <c r="D20" s="129"/>
      <c r="E20" s="133"/>
      <c r="F20" s="129"/>
      <c r="G20" s="129"/>
      <c r="H20" s="129"/>
      <c r="I20" s="129"/>
      <c r="J20" s="129"/>
      <c r="K20" s="129"/>
    </row>
    <row r="21" spans="1:11" x14ac:dyDescent="0.25">
      <c r="A21" s="128" t="s">
        <v>457</v>
      </c>
      <c r="B21" s="128"/>
      <c r="C21" s="129"/>
      <c r="D21" s="129"/>
      <c r="E21" s="133"/>
      <c r="F21" s="129"/>
      <c r="G21" s="129"/>
      <c r="H21" s="129"/>
      <c r="I21" s="129"/>
      <c r="J21" s="129"/>
      <c r="K21" s="129"/>
    </row>
    <row r="23" spans="1:11" x14ac:dyDescent="0.25">
      <c r="A23" s="121" t="s">
        <v>22</v>
      </c>
      <c r="B23" s="121" t="s">
        <v>458</v>
      </c>
    </row>
    <row r="25" spans="1:11" x14ac:dyDescent="0.25">
      <c r="A25" s="356" t="s">
        <v>24</v>
      </c>
      <c r="B25" s="356" t="s">
        <v>25</v>
      </c>
      <c r="C25" s="356" t="s">
        <v>26</v>
      </c>
      <c r="D25" s="356" t="s">
        <v>27</v>
      </c>
      <c r="E25" s="354" t="s">
        <v>28</v>
      </c>
      <c r="F25" s="354"/>
      <c r="G25" s="354" t="s">
        <v>29</v>
      </c>
      <c r="H25" s="354"/>
      <c r="I25" s="354"/>
      <c r="J25" s="353" t="s">
        <v>36</v>
      </c>
      <c r="K25" s="353" t="s">
        <v>32</v>
      </c>
    </row>
    <row r="26" spans="1:11" x14ac:dyDescent="0.25">
      <c r="A26" s="357"/>
      <c r="B26" s="357"/>
      <c r="C26" s="357"/>
      <c r="D26" s="357"/>
      <c r="E26" s="124" t="s">
        <v>33</v>
      </c>
      <c r="F26" s="124" t="s">
        <v>34</v>
      </c>
      <c r="G26" s="124" t="s">
        <v>33</v>
      </c>
      <c r="H26" s="124" t="s">
        <v>34</v>
      </c>
      <c r="I26" s="124" t="s">
        <v>35</v>
      </c>
      <c r="J26" s="353"/>
      <c r="K26" s="353"/>
    </row>
    <row r="27" spans="1:11" ht="41.4" x14ac:dyDescent="0.25">
      <c r="A27" s="138" t="s">
        <v>37</v>
      </c>
      <c r="B27" s="138">
        <v>1</v>
      </c>
      <c r="C27" s="143" t="s">
        <v>533</v>
      </c>
      <c r="D27" s="136" t="s">
        <v>534</v>
      </c>
      <c r="E27" s="138">
        <v>1085340</v>
      </c>
      <c r="F27" s="161">
        <v>45758</v>
      </c>
      <c r="G27" s="138">
        <v>2427</v>
      </c>
      <c r="H27" s="139">
        <v>45741</v>
      </c>
      <c r="I27" s="158">
        <v>5683143.3399999999</v>
      </c>
      <c r="J27" s="136" t="s">
        <v>456</v>
      </c>
      <c r="K27" s="159" t="s">
        <v>535</v>
      </c>
    </row>
    <row r="28" spans="1:11" ht="41.4" x14ac:dyDescent="0.25">
      <c r="A28" s="138" t="s">
        <v>37</v>
      </c>
      <c r="B28" s="138">
        <v>1</v>
      </c>
      <c r="C28" s="143" t="s">
        <v>536</v>
      </c>
      <c r="D28" s="136" t="s">
        <v>534</v>
      </c>
      <c r="E28" s="138">
        <v>1137316</v>
      </c>
      <c r="F28" s="161">
        <v>45846</v>
      </c>
      <c r="G28" s="138">
        <v>2432</v>
      </c>
      <c r="H28" s="139">
        <v>45769</v>
      </c>
      <c r="I28" s="158">
        <v>5683143.3399999999</v>
      </c>
      <c r="J28" s="136" t="s">
        <v>456</v>
      </c>
      <c r="K28" s="159" t="s">
        <v>535</v>
      </c>
    </row>
    <row r="29" spans="1:11" ht="41.4" x14ac:dyDescent="0.25">
      <c r="A29" s="138" t="s">
        <v>37</v>
      </c>
      <c r="B29" s="138">
        <v>1</v>
      </c>
      <c r="C29" s="143" t="s">
        <v>537</v>
      </c>
      <c r="D29" s="136" t="s">
        <v>157</v>
      </c>
      <c r="E29" s="138">
        <v>1127067</v>
      </c>
      <c r="F29" s="161">
        <v>45833</v>
      </c>
      <c r="G29" s="138">
        <v>6518</v>
      </c>
      <c r="H29" s="139">
        <v>45812</v>
      </c>
      <c r="I29" s="158">
        <v>217574.24</v>
      </c>
      <c r="J29" s="136" t="s">
        <v>456</v>
      </c>
      <c r="K29" s="159" t="s">
        <v>538</v>
      </c>
    </row>
    <row r="30" spans="1:11" ht="41.4" x14ac:dyDescent="0.25">
      <c r="A30" s="138" t="s">
        <v>37</v>
      </c>
      <c r="B30" s="138">
        <v>1</v>
      </c>
      <c r="C30" s="143" t="s">
        <v>539</v>
      </c>
      <c r="D30" s="136" t="s">
        <v>157</v>
      </c>
      <c r="E30" s="138">
        <v>1127067</v>
      </c>
      <c r="F30" s="161">
        <v>45833</v>
      </c>
      <c r="G30" s="138">
        <v>6518</v>
      </c>
      <c r="H30" s="139">
        <v>45812</v>
      </c>
      <c r="I30" s="158">
        <v>253268.6</v>
      </c>
      <c r="J30" s="136" t="s">
        <v>456</v>
      </c>
      <c r="K30" s="159" t="s">
        <v>538</v>
      </c>
    </row>
    <row r="31" spans="1:11" ht="27.6" x14ac:dyDescent="0.25">
      <c r="A31" s="138" t="s">
        <v>37</v>
      </c>
      <c r="B31" s="138">
        <v>1</v>
      </c>
      <c r="C31" s="143" t="s">
        <v>540</v>
      </c>
      <c r="D31" s="136" t="s">
        <v>157</v>
      </c>
      <c r="E31" s="138">
        <v>1127067</v>
      </c>
      <c r="F31" s="161">
        <v>45833</v>
      </c>
      <c r="G31" s="138">
        <v>6518</v>
      </c>
      <c r="H31" s="139">
        <v>45812</v>
      </c>
      <c r="I31" s="158">
        <v>183909.88</v>
      </c>
      <c r="J31" s="136" t="s">
        <v>456</v>
      </c>
      <c r="K31" s="159" t="s">
        <v>538</v>
      </c>
    </row>
    <row r="32" spans="1:11" ht="41.4" x14ac:dyDescent="0.25">
      <c r="A32" s="138" t="s">
        <v>37</v>
      </c>
      <c r="B32" s="138">
        <v>1</v>
      </c>
      <c r="C32" s="143" t="s">
        <v>541</v>
      </c>
      <c r="D32" s="136" t="s">
        <v>157</v>
      </c>
      <c r="E32" s="138">
        <v>1127067</v>
      </c>
      <c r="F32" s="161">
        <v>45833</v>
      </c>
      <c r="G32" s="138">
        <v>6518</v>
      </c>
      <c r="H32" s="139">
        <v>45812</v>
      </c>
      <c r="I32" s="158">
        <v>1464500</v>
      </c>
      <c r="J32" s="136" t="s">
        <v>456</v>
      </c>
      <c r="K32" s="159" t="s">
        <v>538</v>
      </c>
    </row>
    <row r="33" spans="1:11" ht="27.6" x14ac:dyDescent="0.25">
      <c r="A33" s="138" t="s">
        <v>37</v>
      </c>
      <c r="B33" s="138">
        <v>4</v>
      </c>
      <c r="C33" s="143" t="s">
        <v>542</v>
      </c>
      <c r="D33" s="136" t="s">
        <v>157</v>
      </c>
      <c r="E33" s="138">
        <v>1127067</v>
      </c>
      <c r="F33" s="161">
        <v>45833</v>
      </c>
      <c r="G33" s="138">
        <v>6518</v>
      </c>
      <c r="H33" s="139">
        <v>45812</v>
      </c>
      <c r="I33" s="158">
        <v>454501.92</v>
      </c>
      <c r="J33" s="136" t="s">
        <v>456</v>
      </c>
      <c r="K33" s="159" t="s">
        <v>538</v>
      </c>
    </row>
    <row r="34" spans="1:11" ht="27.6" x14ac:dyDescent="0.25">
      <c r="A34" s="138" t="s">
        <v>37</v>
      </c>
      <c r="B34" s="138">
        <v>1</v>
      </c>
      <c r="C34" s="143" t="s">
        <v>543</v>
      </c>
      <c r="D34" s="136" t="s">
        <v>157</v>
      </c>
      <c r="E34" s="138">
        <v>1127067</v>
      </c>
      <c r="F34" s="161">
        <v>45833</v>
      </c>
      <c r="G34" s="138">
        <v>6518</v>
      </c>
      <c r="H34" s="139">
        <v>45812</v>
      </c>
      <c r="I34" s="158">
        <v>960243.36</v>
      </c>
      <c r="J34" s="136" t="s">
        <v>456</v>
      </c>
      <c r="K34" s="159" t="s">
        <v>538</v>
      </c>
    </row>
    <row r="35" spans="1:11" ht="41.4" x14ac:dyDescent="0.25">
      <c r="A35" s="138" t="s">
        <v>37</v>
      </c>
      <c r="B35" s="138">
        <v>1</v>
      </c>
      <c r="C35" s="143" t="s">
        <v>544</v>
      </c>
      <c r="D35" s="136" t="s">
        <v>157</v>
      </c>
      <c r="E35" s="138">
        <v>1127067</v>
      </c>
      <c r="F35" s="161">
        <v>45833</v>
      </c>
      <c r="G35" s="138">
        <v>6518</v>
      </c>
      <c r="H35" s="139">
        <v>45812</v>
      </c>
      <c r="I35" s="158">
        <v>499950.72</v>
      </c>
      <c r="J35" s="136" t="s">
        <v>456</v>
      </c>
      <c r="K35" s="159" t="s">
        <v>538</v>
      </c>
    </row>
    <row r="36" spans="1:11" ht="27.6" x14ac:dyDescent="0.25">
      <c r="A36" s="138" t="s">
        <v>37</v>
      </c>
      <c r="B36" s="138">
        <v>2</v>
      </c>
      <c r="C36" s="143" t="s">
        <v>545</v>
      </c>
      <c r="D36" s="136" t="s">
        <v>157</v>
      </c>
      <c r="E36" s="138">
        <v>1127067</v>
      </c>
      <c r="F36" s="161">
        <v>45833</v>
      </c>
      <c r="G36" s="138">
        <v>6518</v>
      </c>
      <c r="H36" s="139">
        <v>45812</v>
      </c>
      <c r="I36" s="158">
        <v>6592799.6799999997</v>
      </c>
      <c r="J36" s="136" t="s">
        <v>456</v>
      </c>
      <c r="K36" s="159" t="s">
        <v>538</v>
      </c>
    </row>
    <row r="37" spans="1:11" ht="41.4" x14ac:dyDescent="0.25">
      <c r="A37" s="138" t="s">
        <v>37</v>
      </c>
      <c r="B37" s="138">
        <v>1</v>
      </c>
      <c r="C37" s="143" t="s">
        <v>546</v>
      </c>
      <c r="D37" s="136" t="s">
        <v>157</v>
      </c>
      <c r="E37" s="138">
        <v>1127067</v>
      </c>
      <c r="F37" s="161">
        <v>45833</v>
      </c>
      <c r="G37" s="138">
        <v>6518</v>
      </c>
      <c r="H37" s="139">
        <v>45812</v>
      </c>
      <c r="I37" s="158">
        <v>366347.72</v>
      </c>
      <c r="J37" s="136" t="s">
        <v>456</v>
      </c>
      <c r="K37" s="159" t="s">
        <v>538</v>
      </c>
    </row>
    <row r="38" spans="1:11" ht="41.4" x14ac:dyDescent="0.25">
      <c r="A38" s="138" t="s">
        <v>37</v>
      </c>
      <c r="B38" s="138">
        <v>22</v>
      </c>
      <c r="C38" s="143" t="s">
        <v>547</v>
      </c>
      <c r="D38" s="136" t="s">
        <v>157</v>
      </c>
      <c r="E38" s="138">
        <v>1127067</v>
      </c>
      <c r="F38" s="161">
        <v>45833</v>
      </c>
      <c r="G38" s="138">
        <v>6518</v>
      </c>
      <c r="H38" s="139">
        <v>45812</v>
      </c>
      <c r="I38" s="158">
        <v>1515020.32</v>
      </c>
      <c r="J38" s="136" t="s">
        <v>456</v>
      </c>
      <c r="K38" s="159" t="s">
        <v>538</v>
      </c>
    </row>
    <row r="39" spans="1:11" ht="41.4" x14ac:dyDescent="0.25">
      <c r="A39" s="138" t="s">
        <v>37</v>
      </c>
      <c r="B39" s="138">
        <v>1</v>
      </c>
      <c r="C39" s="143" t="s">
        <v>548</v>
      </c>
      <c r="D39" s="136" t="s">
        <v>157</v>
      </c>
      <c r="E39" s="138">
        <v>1127067</v>
      </c>
      <c r="F39" s="161">
        <v>45833</v>
      </c>
      <c r="G39" s="138">
        <v>6518</v>
      </c>
      <c r="H39" s="139">
        <v>45812</v>
      </c>
      <c r="I39" s="158">
        <v>247450.04</v>
      </c>
      <c r="J39" s="136" t="s">
        <v>456</v>
      </c>
      <c r="K39" s="159" t="s">
        <v>538</v>
      </c>
    </row>
    <row r="40" spans="1:11" ht="55.2" x14ac:dyDescent="0.25">
      <c r="A40" s="138" t="s">
        <v>37</v>
      </c>
      <c r="B40" s="138">
        <v>5</v>
      </c>
      <c r="C40" s="143" t="s">
        <v>549</v>
      </c>
      <c r="D40" s="136" t="s">
        <v>157</v>
      </c>
      <c r="E40" s="138">
        <v>1127067</v>
      </c>
      <c r="F40" s="161">
        <v>45833</v>
      </c>
      <c r="G40" s="138">
        <v>6518</v>
      </c>
      <c r="H40" s="139">
        <v>45812</v>
      </c>
      <c r="I40" s="158">
        <v>239870.6</v>
      </c>
      <c r="J40" s="136" t="s">
        <v>456</v>
      </c>
      <c r="K40" s="159" t="s">
        <v>538</v>
      </c>
    </row>
    <row r="41" spans="1:11" ht="27.6" x14ac:dyDescent="0.25">
      <c r="A41" s="138" t="s">
        <v>233</v>
      </c>
      <c r="B41" s="138">
        <v>1</v>
      </c>
      <c r="C41" s="143" t="s">
        <v>550</v>
      </c>
      <c r="D41" s="136" t="s">
        <v>157</v>
      </c>
      <c r="E41" s="138">
        <v>1127067</v>
      </c>
      <c r="F41" s="161">
        <v>45833</v>
      </c>
      <c r="G41" s="138">
        <v>6518</v>
      </c>
      <c r="H41" s="139">
        <v>45812</v>
      </c>
      <c r="I41" s="158">
        <v>989800.16</v>
      </c>
      <c r="J41" s="136" t="s">
        <v>456</v>
      </c>
      <c r="K41" s="159" t="s">
        <v>538</v>
      </c>
    </row>
    <row r="42" spans="1:11" ht="27.6" x14ac:dyDescent="0.25">
      <c r="A42" s="138" t="s">
        <v>233</v>
      </c>
      <c r="B42" s="138">
        <v>1</v>
      </c>
      <c r="C42" s="143" t="s">
        <v>551</v>
      </c>
      <c r="D42" s="136" t="s">
        <v>157</v>
      </c>
      <c r="E42" s="138">
        <v>1127067</v>
      </c>
      <c r="F42" s="161">
        <v>45833</v>
      </c>
      <c r="G42" s="138">
        <v>6518</v>
      </c>
      <c r="H42" s="139">
        <v>45812</v>
      </c>
      <c r="I42" s="158">
        <v>297949.48</v>
      </c>
      <c r="J42" s="136" t="s">
        <v>456</v>
      </c>
      <c r="K42" s="159" t="s">
        <v>538</v>
      </c>
    </row>
    <row r="43" spans="1:11" ht="41.4" x14ac:dyDescent="0.25">
      <c r="A43" s="138" t="s">
        <v>233</v>
      </c>
      <c r="B43" s="138">
        <v>4</v>
      </c>
      <c r="C43" s="143" t="s">
        <v>552</v>
      </c>
      <c r="D43" s="136" t="s">
        <v>157</v>
      </c>
      <c r="E43" s="138">
        <v>1127067</v>
      </c>
      <c r="F43" s="161">
        <v>45833</v>
      </c>
      <c r="G43" s="138">
        <v>6518</v>
      </c>
      <c r="H43" s="139">
        <v>45812</v>
      </c>
      <c r="I43" s="158">
        <v>1515001.76</v>
      </c>
      <c r="J43" s="136" t="s">
        <v>456</v>
      </c>
      <c r="K43" s="159" t="s">
        <v>538</v>
      </c>
    </row>
    <row r="44" spans="1:11" ht="41.4" x14ac:dyDescent="0.25">
      <c r="A44" s="138" t="s">
        <v>233</v>
      </c>
      <c r="B44" s="138">
        <v>1</v>
      </c>
      <c r="C44" s="143" t="s">
        <v>553</v>
      </c>
      <c r="D44" s="136" t="s">
        <v>157</v>
      </c>
      <c r="E44" s="138">
        <v>1127067</v>
      </c>
      <c r="F44" s="161">
        <v>45833</v>
      </c>
      <c r="G44" s="138">
        <v>6518</v>
      </c>
      <c r="H44" s="139">
        <v>45812</v>
      </c>
      <c r="I44" s="158">
        <v>278292.12</v>
      </c>
      <c r="J44" s="136" t="s">
        <v>456</v>
      </c>
      <c r="K44" s="159" t="s">
        <v>538</v>
      </c>
    </row>
    <row r="45" spans="1:11" ht="27.6" x14ac:dyDescent="0.25">
      <c r="A45" s="138" t="s">
        <v>233</v>
      </c>
      <c r="B45" s="138">
        <v>1</v>
      </c>
      <c r="C45" s="143" t="s">
        <v>554</v>
      </c>
      <c r="D45" s="136" t="s">
        <v>157</v>
      </c>
      <c r="E45" s="138">
        <v>1127067</v>
      </c>
      <c r="F45" s="161">
        <v>45833</v>
      </c>
      <c r="G45" s="138">
        <v>6518</v>
      </c>
      <c r="H45" s="139">
        <v>45812</v>
      </c>
      <c r="I45" s="158">
        <v>293285.12</v>
      </c>
      <c r="J45" s="136" t="s">
        <v>456</v>
      </c>
      <c r="K45" s="159" t="s">
        <v>538</v>
      </c>
    </row>
    <row r="46" spans="1:11" ht="41.4" x14ac:dyDescent="0.25">
      <c r="A46" s="138" t="s">
        <v>233</v>
      </c>
      <c r="B46" s="138">
        <v>1</v>
      </c>
      <c r="C46" s="143" t="s">
        <v>555</v>
      </c>
      <c r="D46" s="136" t="s">
        <v>157</v>
      </c>
      <c r="E46" s="138">
        <v>1127067</v>
      </c>
      <c r="F46" s="161">
        <v>45833</v>
      </c>
      <c r="G46" s="138">
        <v>6518</v>
      </c>
      <c r="H46" s="139">
        <v>45812</v>
      </c>
      <c r="I46" s="158">
        <v>725583.48</v>
      </c>
      <c r="J46" s="136" t="s">
        <v>456</v>
      </c>
      <c r="K46" s="159" t="s">
        <v>538</v>
      </c>
    </row>
    <row r="47" spans="1:11" ht="41.4" x14ac:dyDescent="0.25">
      <c r="A47" s="138" t="s">
        <v>233</v>
      </c>
      <c r="B47" s="138">
        <v>1</v>
      </c>
      <c r="C47" s="143" t="s">
        <v>556</v>
      </c>
      <c r="D47" s="136" t="s">
        <v>157</v>
      </c>
      <c r="E47" s="138">
        <v>1127067</v>
      </c>
      <c r="F47" s="161">
        <v>45833</v>
      </c>
      <c r="G47" s="138">
        <v>6518</v>
      </c>
      <c r="H47" s="139">
        <v>45812</v>
      </c>
      <c r="I47" s="158">
        <v>808001.48</v>
      </c>
      <c r="J47" s="136" t="s">
        <v>456</v>
      </c>
      <c r="K47" s="159" t="s">
        <v>538</v>
      </c>
    </row>
    <row r="48" spans="1:11" ht="27.6" x14ac:dyDescent="0.25">
      <c r="A48" s="138" t="s">
        <v>233</v>
      </c>
      <c r="B48" s="138">
        <v>1</v>
      </c>
      <c r="C48" s="143" t="s">
        <v>557</v>
      </c>
      <c r="D48" s="136" t="s">
        <v>157</v>
      </c>
      <c r="E48" s="138">
        <v>1127067</v>
      </c>
      <c r="F48" s="161">
        <v>45833</v>
      </c>
      <c r="G48" s="138">
        <v>6518</v>
      </c>
      <c r="H48" s="139">
        <v>45812</v>
      </c>
      <c r="I48" s="158">
        <v>151898.51999999999</v>
      </c>
      <c r="J48" s="136" t="s">
        <v>456</v>
      </c>
      <c r="K48" s="159" t="s">
        <v>538</v>
      </c>
    </row>
    <row r="49" spans="1:11" ht="55.2" x14ac:dyDescent="0.25">
      <c r="A49" s="138" t="s">
        <v>233</v>
      </c>
      <c r="B49" s="138">
        <v>4</v>
      </c>
      <c r="C49" s="143" t="s">
        <v>558</v>
      </c>
      <c r="D49" s="136" t="s">
        <v>157</v>
      </c>
      <c r="E49" s="138">
        <v>1127067</v>
      </c>
      <c r="F49" s="161">
        <v>45833</v>
      </c>
      <c r="G49" s="138">
        <v>6518</v>
      </c>
      <c r="H49" s="139">
        <v>45812</v>
      </c>
      <c r="I49" s="158">
        <v>5428085.4400000004</v>
      </c>
      <c r="J49" s="136" t="s">
        <v>456</v>
      </c>
      <c r="K49" s="159" t="s">
        <v>538</v>
      </c>
    </row>
    <row r="50" spans="1:11" ht="27.6" x14ac:dyDescent="0.25">
      <c r="A50" s="138" t="s">
        <v>233</v>
      </c>
      <c r="B50" s="138">
        <v>1</v>
      </c>
      <c r="C50" s="143" t="s">
        <v>559</v>
      </c>
      <c r="D50" s="136" t="s">
        <v>157</v>
      </c>
      <c r="E50" s="138">
        <v>1127067</v>
      </c>
      <c r="F50" s="161">
        <v>45833</v>
      </c>
      <c r="G50" s="138">
        <v>6518</v>
      </c>
      <c r="H50" s="139">
        <v>45812</v>
      </c>
      <c r="I50" s="158">
        <v>242400.56</v>
      </c>
      <c r="J50" s="136" t="s">
        <v>456</v>
      </c>
      <c r="K50" s="159" t="s">
        <v>538</v>
      </c>
    </row>
    <row r="51" spans="1:11" ht="41.4" x14ac:dyDescent="0.25">
      <c r="A51" s="138" t="s">
        <v>233</v>
      </c>
      <c r="B51" s="138">
        <v>1</v>
      </c>
      <c r="C51" s="143" t="s">
        <v>560</v>
      </c>
      <c r="D51" s="136" t="s">
        <v>157</v>
      </c>
      <c r="E51" s="138">
        <v>1127067</v>
      </c>
      <c r="F51" s="161">
        <v>45833</v>
      </c>
      <c r="G51" s="138">
        <v>6518</v>
      </c>
      <c r="H51" s="139">
        <v>45812</v>
      </c>
      <c r="I51" s="158">
        <v>287842.40000000002</v>
      </c>
      <c r="J51" s="136" t="s">
        <v>456</v>
      </c>
      <c r="K51" s="159" t="s">
        <v>538</v>
      </c>
    </row>
    <row r="52" spans="1:11" ht="55.2" x14ac:dyDescent="0.25">
      <c r="A52" s="138" t="s">
        <v>233</v>
      </c>
      <c r="B52" s="138">
        <v>1</v>
      </c>
      <c r="C52" s="143" t="s">
        <v>561</v>
      </c>
      <c r="D52" s="136" t="s">
        <v>157</v>
      </c>
      <c r="E52" s="138">
        <v>1127067</v>
      </c>
      <c r="F52" s="161">
        <v>45833</v>
      </c>
      <c r="G52" s="138">
        <v>6518</v>
      </c>
      <c r="H52" s="139">
        <v>45812</v>
      </c>
      <c r="I52" s="158">
        <v>274780.79999999999</v>
      </c>
      <c r="J52" s="136" t="s">
        <v>456</v>
      </c>
      <c r="K52" s="159" t="s">
        <v>538</v>
      </c>
    </row>
    <row r="53" spans="1:11" ht="82.8" x14ac:dyDescent="0.25">
      <c r="A53" s="138" t="s">
        <v>233</v>
      </c>
      <c r="B53" s="138">
        <v>1</v>
      </c>
      <c r="C53" s="143" t="s">
        <v>562</v>
      </c>
      <c r="D53" s="136" t="s">
        <v>157</v>
      </c>
      <c r="E53" s="138">
        <v>1127067</v>
      </c>
      <c r="F53" s="161">
        <v>45833</v>
      </c>
      <c r="G53" s="138">
        <v>6518</v>
      </c>
      <c r="H53" s="139">
        <v>45812</v>
      </c>
      <c r="I53" s="158">
        <v>10000000.4</v>
      </c>
      <c r="J53" s="136" t="s">
        <v>456</v>
      </c>
      <c r="K53" s="159" t="s">
        <v>538</v>
      </c>
    </row>
    <row r="54" spans="1:11" ht="27.6" x14ac:dyDescent="0.25">
      <c r="A54" s="138" t="s">
        <v>37</v>
      </c>
      <c r="B54" s="138">
        <v>1</v>
      </c>
      <c r="C54" s="143" t="s">
        <v>563</v>
      </c>
      <c r="D54" s="136" t="s">
        <v>157</v>
      </c>
      <c r="E54" s="138">
        <v>1127067</v>
      </c>
      <c r="F54" s="161">
        <v>45833</v>
      </c>
      <c r="G54" s="138">
        <v>6518</v>
      </c>
      <c r="H54" s="139">
        <v>45812</v>
      </c>
      <c r="I54" s="158">
        <v>454499.6</v>
      </c>
      <c r="J54" s="136" t="s">
        <v>456</v>
      </c>
      <c r="K54" s="159" t="s">
        <v>538</v>
      </c>
    </row>
    <row r="55" spans="1:11" ht="27.6" x14ac:dyDescent="0.25">
      <c r="A55" s="138" t="s">
        <v>37</v>
      </c>
      <c r="B55" s="138">
        <v>1</v>
      </c>
      <c r="C55" s="143" t="s">
        <v>564</v>
      </c>
      <c r="D55" s="136" t="s">
        <v>157</v>
      </c>
      <c r="E55" s="138">
        <v>1261017</v>
      </c>
      <c r="F55" s="139">
        <v>46000</v>
      </c>
      <c r="G55" s="162">
        <v>6563</v>
      </c>
      <c r="H55" s="139">
        <v>45992</v>
      </c>
      <c r="I55" s="158">
        <v>3944000</v>
      </c>
      <c r="J55" s="136" t="s">
        <v>456</v>
      </c>
      <c r="K55" s="159" t="s">
        <v>565</v>
      </c>
    </row>
    <row r="56" spans="1:11" ht="55.2" x14ac:dyDescent="0.25">
      <c r="A56" s="138" t="s">
        <v>37</v>
      </c>
      <c r="B56" s="138">
        <v>1</v>
      </c>
      <c r="C56" s="143" t="s">
        <v>566</v>
      </c>
      <c r="D56" s="136" t="s">
        <v>157</v>
      </c>
      <c r="E56" s="138">
        <v>1273365</v>
      </c>
      <c r="F56" s="142">
        <v>46009</v>
      </c>
      <c r="G56" s="162">
        <v>6578</v>
      </c>
      <c r="H56" s="139">
        <v>46008</v>
      </c>
      <c r="I56" s="158">
        <v>206593.68</v>
      </c>
      <c r="J56" s="136" t="s">
        <v>456</v>
      </c>
      <c r="K56" s="163" t="s">
        <v>567</v>
      </c>
    </row>
    <row r="57" spans="1:11" s="140" customFormat="1" ht="27.6" x14ac:dyDescent="0.25">
      <c r="A57" s="138" t="s">
        <v>37</v>
      </c>
      <c r="B57" s="138">
        <v>1</v>
      </c>
      <c r="C57" s="137" t="s">
        <v>568</v>
      </c>
      <c r="D57" s="137" t="s">
        <v>569</v>
      </c>
      <c r="E57" s="138">
        <v>1120834</v>
      </c>
      <c r="F57" s="142">
        <v>45821</v>
      </c>
      <c r="G57" s="138" t="s">
        <v>459</v>
      </c>
      <c r="H57" s="139">
        <v>45827</v>
      </c>
      <c r="I57" s="158">
        <v>158450</v>
      </c>
      <c r="J57" s="136" t="s">
        <v>456</v>
      </c>
      <c r="K57" s="126" t="s">
        <v>570</v>
      </c>
    </row>
    <row r="58" spans="1:11" ht="27.6" x14ac:dyDescent="0.25">
      <c r="A58" s="130" t="s">
        <v>37</v>
      </c>
      <c r="B58" s="130">
        <v>1</v>
      </c>
      <c r="C58" s="137" t="s">
        <v>571</v>
      </c>
      <c r="D58" s="137" t="s">
        <v>569</v>
      </c>
      <c r="E58" s="130">
        <v>1174533</v>
      </c>
      <c r="F58" s="164">
        <v>45908</v>
      </c>
      <c r="G58" s="141" t="s">
        <v>460</v>
      </c>
      <c r="H58" s="131">
        <v>45926</v>
      </c>
      <c r="I58" s="158">
        <v>158450</v>
      </c>
      <c r="J58" s="126" t="s">
        <v>456</v>
      </c>
      <c r="K58" s="126" t="s">
        <v>570</v>
      </c>
    </row>
    <row r="59" spans="1:11" ht="41.4" x14ac:dyDescent="0.25">
      <c r="A59" s="130" t="s">
        <v>37</v>
      </c>
      <c r="B59" s="130">
        <v>1</v>
      </c>
      <c r="C59" s="165" t="s">
        <v>572</v>
      </c>
      <c r="D59" s="126" t="s">
        <v>190</v>
      </c>
      <c r="E59" s="130">
        <v>1278647</v>
      </c>
      <c r="F59" s="164">
        <v>46020</v>
      </c>
      <c r="G59" s="141">
        <v>54768</v>
      </c>
      <c r="H59" s="131">
        <v>46014</v>
      </c>
      <c r="I59" s="158">
        <v>22098</v>
      </c>
      <c r="J59" s="137" t="s">
        <v>49</v>
      </c>
      <c r="K59" s="143" t="s">
        <v>573</v>
      </c>
    </row>
    <row r="60" spans="1:11" s="140" customFormat="1" ht="41.4" x14ac:dyDescent="0.3">
      <c r="A60" s="138" t="s">
        <v>37</v>
      </c>
      <c r="B60" s="138">
        <v>1</v>
      </c>
      <c r="C60" s="137" t="s">
        <v>574</v>
      </c>
      <c r="D60" s="137" t="s">
        <v>575</v>
      </c>
      <c r="E60" s="138">
        <v>1279010</v>
      </c>
      <c r="F60" s="142">
        <v>46020</v>
      </c>
      <c r="G60" s="138">
        <v>326502</v>
      </c>
      <c r="H60" s="139">
        <v>46015</v>
      </c>
      <c r="I60" s="158">
        <v>126449.28</v>
      </c>
      <c r="J60" s="137" t="s">
        <v>49</v>
      </c>
      <c r="K60" s="143" t="s">
        <v>573</v>
      </c>
    </row>
    <row r="61" spans="1:11" x14ac:dyDescent="0.25">
      <c r="A61" s="126"/>
      <c r="B61" s="126"/>
      <c r="C61" s="126"/>
      <c r="D61" s="126"/>
      <c r="E61" s="130"/>
      <c r="F61" s="135"/>
      <c r="G61" s="134"/>
      <c r="H61" s="126"/>
      <c r="I61" s="158"/>
      <c r="J61" s="126"/>
      <c r="K61" s="126"/>
    </row>
    <row r="62" spans="1:11" x14ac:dyDescent="0.25">
      <c r="A62" s="354" t="s">
        <v>132</v>
      </c>
      <c r="B62" s="354"/>
      <c r="C62" s="354"/>
      <c r="D62" s="354"/>
      <c r="E62" s="354"/>
      <c r="F62" s="354"/>
      <c r="G62" s="354"/>
      <c r="H62" s="354"/>
      <c r="I62" s="160">
        <f>SUM(I27:I61)</f>
        <v>50725186.039999999</v>
      </c>
      <c r="J62" s="166"/>
    </row>
    <row r="63" spans="1:11" x14ac:dyDescent="0.25">
      <c r="I63" s="169"/>
      <c r="J63" s="168"/>
    </row>
    <row r="64" spans="1:11" x14ac:dyDescent="0.25">
      <c r="A64" s="128" t="s">
        <v>2</v>
      </c>
      <c r="B64" s="128"/>
      <c r="C64" s="129"/>
      <c r="D64" s="129"/>
      <c r="E64" s="133"/>
      <c r="F64" s="129"/>
      <c r="G64" s="129"/>
      <c r="H64" s="129"/>
      <c r="I64" s="129"/>
      <c r="J64" s="129"/>
      <c r="K64" s="129"/>
    </row>
    <row r="65" spans="1:11" x14ac:dyDescent="0.25">
      <c r="A65" s="128" t="s">
        <v>3</v>
      </c>
      <c r="B65" s="128"/>
      <c r="C65" s="129"/>
      <c r="D65" s="129"/>
      <c r="E65" s="133"/>
      <c r="F65" s="129"/>
      <c r="G65" s="129"/>
      <c r="H65" s="129"/>
      <c r="I65" s="129"/>
      <c r="J65" s="129"/>
      <c r="K65" s="129"/>
    </row>
    <row r="66" spans="1:11" x14ac:dyDescent="0.25">
      <c r="A66" s="128" t="s">
        <v>446</v>
      </c>
      <c r="B66" s="128"/>
      <c r="C66" s="129"/>
      <c r="D66" s="129"/>
      <c r="E66" s="133"/>
      <c r="F66" s="129"/>
      <c r="G66" s="129"/>
      <c r="H66" s="129"/>
      <c r="I66" s="129"/>
      <c r="J66" s="129"/>
      <c r="K66" s="129"/>
    </row>
    <row r="67" spans="1:11" x14ac:dyDescent="0.25">
      <c r="A67" s="128" t="s">
        <v>461</v>
      </c>
      <c r="B67" s="128"/>
      <c r="C67" s="129"/>
      <c r="D67" s="129"/>
      <c r="E67" s="133"/>
      <c r="F67" s="129"/>
      <c r="G67" s="129"/>
      <c r="H67" s="129"/>
      <c r="I67" s="129"/>
      <c r="J67" s="129"/>
      <c r="K67" s="129"/>
    </row>
    <row r="69" spans="1:11" x14ac:dyDescent="0.25">
      <c r="A69" s="121" t="s">
        <v>22</v>
      </c>
      <c r="B69" s="121" t="s">
        <v>462</v>
      </c>
    </row>
    <row r="71" spans="1:11" x14ac:dyDescent="0.25">
      <c r="A71" s="356" t="s">
        <v>24</v>
      </c>
      <c r="B71" s="356" t="s">
        <v>25</v>
      </c>
      <c r="C71" s="356" t="s">
        <v>26</v>
      </c>
      <c r="D71" s="356" t="s">
        <v>27</v>
      </c>
      <c r="E71" s="354" t="s">
        <v>28</v>
      </c>
      <c r="F71" s="354"/>
      <c r="G71" s="354" t="s">
        <v>29</v>
      </c>
      <c r="H71" s="354"/>
      <c r="I71" s="354"/>
      <c r="J71" s="353" t="s">
        <v>36</v>
      </c>
      <c r="K71" s="353" t="s">
        <v>32</v>
      </c>
    </row>
    <row r="72" spans="1:11" x14ac:dyDescent="0.25">
      <c r="A72" s="357"/>
      <c r="B72" s="357"/>
      <c r="C72" s="357"/>
      <c r="D72" s="357"/>
      <c r="E72" s="124" t="s">
        <v>33</v>
      </c>
      <c r="F72" s="124" t="s">
        <v>34</v>
      </c>
      <c r="G72" s="124" t="s">
        <v>33</v>
      </c>
      <c r="H72" s="124" t="s">
        <v>34</v>
      </c>
      <c r="I72" s="124" t="s">
        <v>35</v>
      </c>
      <c r="J72" s="353"/>
      <c r="K72" s="353"/>
    </row>
    <row r="73" spans="1:11" s="140" customFormat="1" ht="27.6" x14ac:dyDescent="0.3">
      <c r="A73" s="138" t="s">
        <v>37</v>
      </c>
      <c r="B73" s="138">
        <v>1</v>
      </c>
      <c r="C73" s="137" t="s">
        <v>576</v>
      </c>
      <c r="D73" s="136" t="s">
        <v>408</v>
      </c>
      <c r="E73" s="138">
        <v>1277007</v>
      </c>
      <c r="F73" s="142">
        <v>46013</v>
      </c>
      <c r="G73" s="138">
        <v>54914</v>
      </c>
      <c r="H73" s="142">
        <v>46052</v>
      </c>
      <c r="I73" s="167">
        <v>90932.4</v>
      </c>
      <c r="J73" s="137" t="s">
        <v>577</v>
      </c>
      <c r="K73" s="137" t="s">
        <v>578</v>
      </c>
    </row>
    <row r="74" spans="1:11" x14ac:dyDescent="0.25">
      <c r="A74" s="126"/>
      <c r="B74" s="126"/>
      <c r="C74" s="126"/>
      <c r="D74" s="126"/>
      <c r="E74" s="130"/>
      <c r="F74" s="126"/>
      <c r="G74" s="126"/>
      <c r="H74" s="126"/>
      <c r="I74" s="126"/>
      <c r="J74" s="126"/>
      <c r="K74" s="126"/>
    </row>
    <row r="75" spans="1:11" x14ac:dyDescent="0.25">
      <c r="A75" s="354" t="s">
        <v>132</v>
      </c>
      <c r="B75" s="354"/>
      <c r="C75" s="354"/>
      <c r="D75" s="354"/>
      <c r="E75" s="354"/>
      <c r="F75" s="354"/>
      <c r="G75" s="354"/>
      <c r="H75" s="354"/>
      <c r="I75" s="160">
        <f>SUM(I73:I74)</f>
        <v>90932.4</v>
      </c>
    </row>
    <row r="77" spans="1:11" x14ac:dyDescent="0.25">
      <c r="A77" s="129"/>
      <c r="B77" s="129"/>
      <c r="C77" s="361" t="s">
        <v>2261</v>
      </c>
      <c r="D77" s="362"/>
      <c r="E77" s="362"/>
      <c r="F77" s="362"/>
      <c r="G77" s="362"/>
      <c r="H77" s="362"/>
      <c r="I77" s="360">
        <f>+I75+I62+I16</f>
        <v>64156118.439999998</v>
      </c>
    </row>
    <row r="82" spans="1:14" x14ac:dyDescent="0.25">
      <c r="A82" s="359" t="s">
        <v>2260</v>
      </c>
    </row>
    <row r="83" spans="1:14" x14ac:dyDescent="0.25">
      <c r="A83" s="359" t="s">
        <v>2263</v>
      </c>
    </row>
    <row r="84" spans="1:14" x14ac:dyDescent="0.25">
      <c r="A84" s="359" t="s">
        <v>2262</v>
      </c>
    </row>
    <row r="87" spans="1:14" x14ac:dyDescent="0.25">
      <c r="A87" s="355" t="s">
        <v>579</v>
      </c>
      <c r="B87" s="355"/>
      <c r="C87" s="355"/>
      <c r="D87" s="355"/>
      <c r="E87" s="355"/>
      <c r="F87" s="355"/>
      <c r="G87" s="355"/>
      <c r="H87" s="355"/>
      <c r="I87" s="355"/>
      <c r="J87" s="355"/>
      <c r="K87" s="355"/>
      <c r="L87" s="127"/>
      <c r="M87" s="127"/>
      <c r="N87" s="127"/>
    </row>
  </sheetData>
  <mergeCells count="28">
    <mergeCell ref="K12:K13"/>
    <mergeCell ref="A16:H16"/>
    <mergeCell ref="A25:A26"/>
    <mergeCell ref="B25:B26"/>
    <mergeCell ref="C25:C26"/>
    <mergeCell ref="D25:D26"/>
    <mergeCell ref="E25:F25"/>
    <mergeCell ref="G25:I25"/>
    <mergeCell ref="J25:J26"/>
    <mergeCell ref="K25:K26"/>
    <mergeCell ref="A12:A13"/>
    <mergeCell ref="C12:C13"/>
    <mergeCell ref="D12:D13"/>
    <mergeCell ref="E12:F12"/>
    <mergeCell ref="G12:I12"/>
    <mergeCell ref="J12:J13"/>
    <mergeCell ref="A62:H62"/>
    <mergeCell ref="A71:A72"/>
    <mergeCell ref="B71:B72"/>
    <mergeCell ref="C71:C72"/>
    <mergeCell ref="D71:D72"/>
    <mergeCell ref="E71:F71"/>
    <mergeCell ref="G71:I71"/>
    <mergeCell ref="J71:J72"/>
    <mergeCell ref="K71:K72"/>
    <mergeCell ref="A75:H75"/>
    <mergeCell ref="C77:H77"/>
    <mergeCell ref="A87:K87"/>
  </mergeCells>
  <pageMargins left="0.70866141732283472" right="0.70866141732283472" top="0.47244094488188981" bottom="0.47244094488188981" header="0.31496062992125984" footer="0.31496062992125984"/>
  <pageSetup paperSize="5" scale="65" orientation="landscape" r:id="rId1"/>
  <headerFooter>
    <oddFooter>&amp;R&amp;P  de &amp;N</oddFooter>
  </headerFooter>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INMUEBLES</vt:lpstr>
      <vt:lpstr> A</vt:lpstr>
      <vt:lpstr>MUEBLES</vt:lpstr>
      <vt:lpstr>B</vt:lpstr>
      <vt:lpstr>INTANGIBLES</vt:lpstr>
      <vt:lpstr>C</vt:lpstr>
      <vt:lpstr>B!Área_de_impresión</vt:lpstr>
      <vt:lpstr>'C'!Área_de_impresión</vt:lpstr>
      <vt:lpstr>INMUEBLES!Área_de_impresión</vt:lpstr>
      <vt:lpstr>' A'!Títulos_a_imprimir</vt:lpstr>
      <vt:lpstr>B!Títulos_a_imprimir</vt:lpstr>
      <vt:lpstr>'C'!Títulos_a_imprimir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Zayda Lara</dc:creator>
  <cp:lastModifiedBy>Mary Castro</cp:lastModifiedBy>
  <cp:lastPrinted>2026-04-29T21:21:15Z</cp:lastPrinted>
  <dcterms:created xsi:type="dcterms:W3CDTF">2022-09-14T18:27:13Z</dcterms:created>
  <dcterms:modified xsi:type="dcterms:W3CDTF">2026-04-29T21:27:10Z</dcterms:modified>
</cp:coreProperties>
</file>